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firstSheet="1" activeTab="1"/>
  </bookViews>
  <sheets>
    <sheet name="Tai san bao Tai chinh_21" sheetId="1" r:id="rId1"/>
    <sheet name="Kiem ke tai san_2023 " sheetId="2" r:id="rId2"/>
    <sheet name="Bao cao tang giam tai san 2023" sheetId="3" r:id="rId3"/>
  </sheets>
  <definedNames>
    <definedName name="_xlnm.Print_Titles" localSheetId="2">'Bao cao tang giam tai san 2023'!$6:$8</definedName>
    <definedName name="_xlnm.Print_Titles" localSheetId="1">'Kiem ke tai san_2023 '!$6:$8</definedName>
    <definedName name="_xlnm.Print_Titles" localSheetId="0">'Tai san bao Tai chinh_21'!$7:$9</definedName>
  </definedNames>
  <calcPr fullCalcOnLoad="1"/>
</workbook>
</file>

<file path=xl/sharedStrings.xml><?xml version="1.0" encoding="utf-8"?>
<sst xmlns="http://schemas.openxmlformats.org/spreadsheetml/2006/main" count="244" uniqueCount="86">
  <si>
    <t>Số TT</t>
  </si>
  <si>
    <t>Danh mục tài sản</t>
  </si>
  <si>
    <t>Theo sổ sách kế toán</t>
  </si>
  <si>
    <t>Theo thực tế kiểm kê</t>
  </si>
  <si>
    <t>Chênh lệch</t>
  </si>
  <si>
    <t>Ghi chú</t>
  </si>
  <si>
    <t>Thừa</t>
  </si>
  <si>
    <t>Thiếu</t>
  </si>
  <si>
    <t>SL</t>
  </si>
  <si>
    <t>KL</t>
  </si>
  <si>
    <t>I. Nhà</t>
  </si>
  <si>
    <t>Kế toán</t>
  </si>
  <si>
    <t>Thủ trưởng đơn vị</t>
  </si>
  <si>
    <t>Cái</t>
  </si>
  <si>
    <t xml:space="preserve">Phòng </t>
  </si>
  <si>
    <t>Phòng học</t>
  </si>
  <si>
    <t>Máy vi tính</t>
  </si>
  <si>
    <t>Bộ</t>
  </si>
  <si>
    <t>Cây</t>
  </si>
  <si>
    <t>Đàn</t>
  </si>
  <si>
    <t>Bàn họp</t>
  </si>
  <si>
    <t xml:space="preserve">Cái </t>
  </si>
  <si>
    <t>Cộng</t>
  </si>
  <si>
    <t>Mẫu 05/THKK-CĐ</t>
  </si>
  <si>
    <t>Hệ thống lọc nước</t>
  </si>
  <si>
    <t>Đơn
vị 
tính</t>
  </si>
  <si>
    <t>Năm
đưa 
vào
sử
dụng</t>
  </si>
  <si>
    <t>Nguyên giá
(đồng)</t>
  </si>
  <si>
    <t>GTCL
(đồng)</t>
  </si>
  <si>
    <t>KL
(m2)</t>
  </si>
  <si>
    <t>Phần mềm Misa</t>
  </si>
  <si>
    <t>MN Phường 3</t>
  </si>
  <si>
    <t>SL
(cái)</t>
  </si>
  <si>
    <t>IV. Máy móc thiết bị</t>
  </si>
  <si>
    <t>III. Phương tiện vận tải</t>
  </si>
  <si>
    <t>II. Vật kiến trúc</t>
  </si>
  <si>
    <t>V. Tài sản cố định khác</t>
  </si>
  <si>
    <t>Nhà chòi thang leo</t>
  </si>
  <si>
    <t>Nhà banh tròn nhỏ</t>
  </si>
  <si>
    <t>Bàn làm việc lãnh đạo</t>
  </si>
  <si>
    <t>Tủ để chén bát</t>
  </si>
  <si>
    <t>Tủ hấp</t>
  </si>
  <si>
    <t>Mẫu số 02C/TSNN</t>
  </si>
  <si>
    <t>Số đầu năm</t>
  </si>
  <si>
    <t>Tăng trong năm</t>
  </si>
  <si>
    <t>Giảm trong năm</t>
  </si>
  <si>
    <t>Số cuối năm</t>
  </si>
  <si>
    <t>Số
TT</t>
  </si>
  <si>
    <t>UBND THỊ XÃ NGÃ NĂM</t>
  </si>
  <si>
    <t>PHÒNG GIÁO DỤC &amp; ĐÀO TẠO</t>
  </si>
  <si>
    <t>ĐƠN VỊ: SỰ NGHIỆP GIÁO DỤC</t>
  </si>
  <si>
    <t>Phòng điểm Vĩnh Mỹ A</t>
  </si>
  <si>
    <t>Phòng điểm Vĩnh Sử</t>
  </si>
  <si>
    <t>Phòng điểm Vĩnh Hậu</t>
  </si>
  <si>
    <t>Ti vi</t>
  </si>
  <si>
    <t>Cặp</t>
  </si>
  <si>
    <t>Phùng Thanh Tâm</t>
  </si>
  <si>
    <t>SL
(Phòng)</t>
  </si>
  <si>
    <t>Phan Minh Nam</t>
  </si>
  <si>
    <t>Phần mềm kiểm định CLGD</t>
  </si>
  <si>
    <t>Phần mềm phổ cập</t>
  </si>
  <si>
    <t>TỔNG HỢP BÁO CÁO KIỂM KÊ TÀI SẢN CỐ ĐỊNH NĂM 2021</t>
  </si>
  <si>
    <t>GTCL 2020</t>
  </si>
  <si>
    <t>Ngã Năm, ngày   31   tháng 01 năm 2022</t>
  </si>
  <si>
    <t>Thỏ mẹ, thỏ con</t>
  </si>
  <si>
    <t>Con nai đực</t>
  </si>
  <si>
    <t>Con nai cái</t>
  </si>
  <si>
    <t>Gà trống gà mái</t>
  </si>
  <si>
    <t>Con chó sói</t>
  </si>
  <si>
    <t>Bập bênh đòn</t>
  </si>
  <si>
    <t>Xích đu thuyền rồng 5 ghế có dù</t>
  </si>
  <si>
    <t>Tủ niệm gối có kệ trang trí</t>
  </si>
  <si>
    <t>Kệ để cặp và dép</t>
  </si>
  <si>
    <t>Con</t>
  </si>
  <si>
    <t>Phan Ngọc Ngân</t>
  </si>
  <si>
    <t>Nguyễn Ngọc Hân</t>
  </si>
  <si>
    <t>Giá trị hao mòn</t>
  </si>
  <si>
    <t>GTCL 2021</t>
  </si>
  <si>
    <t>TRƯỜNG MẦM NON PHƯỜNG 3</t>
  </si>
  <si>
    <t>II. Máy móc thiết bị</t>
  </si>
  <si>
    <t>III. Tài sản cố định khác</t>
  </si>
  <si>
    <t xml:space="preserve"> BÁO CÁO KIỂM KÊ TÀI SẢN CỐ ĐỊNH NĂM 2023</t>
  </si>
  <si>
    <t>Máy vi tính văn phòng</t>
  </si>
  <si>
    <t>BÁO CÁO TÌNH HÌNH TĂNG, GIẢM TÀI SẢN CỐ ĐỊNH NĂM 2023</t>
  </si>
  <si>
    <t>Phường 3, ngày 20 tháng 02 năm 2024</t>
  </si>
  <si>
    <t>Phường 3, ngày 20  tháng 02  năm 2024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</si>
</sst>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* #,##0_);_(* \(#,##0\);_(* &quot;-&quot;??_);_(@_)"/>
    <numFmt numFmtId="187" formatCode="_(* #,##0.0_);_(* \(#,##0.0\);_(* &quot;-&quot;_);_(@_)"/>
    <numFmt numFmtId="188" formatCode="_(* #.##0.0_);_(* \(#.##0.0\);_(* &quot;-&quot;_);_(@_)"/>
    <numFmt numFmtId="189" formatCode="_(* #.##0.00_);_(* \(#.##0.00\);_(* &quot;-&quot;_);_(@_)"/>
    <numFmt numFmtId="190" formatCode="_(* #.##0._);_(* \(#.##0.\);_(* &quot;-&quot;_);_(@_)"/>
    <numFmt numFmtId="191" formatCode="_(* #.##._);_(* \(#.##.\);_(* &quot;-&quot;_);_(@_ⴆ"/>
    <numFmt numFmtId="192" formatCode="_(* #.#._);_(* \(#.#.\);_(* &quot;-&quot;_);_(@_ⴆ"/>
    <numFmt numFmtId="193" formatCode="_(* #.;_(* \(#.;_(* &quot;-&quot;_);_(@_ⴆ"/>
    <numFmt numFmtId="194" formatCode="_(* #.0.;_(* \(#.0.;_(* &quot;-&quot;_);_(@_ⴆ"/>
    <numFmt numFmtId="195" formatCode="_(* #.00.;_(* \(#.00.;_(* &quot;-&quot;_);_(@_ⴆ"/>
    <numFmt numFmtId="196" formatCode="_(* #.##0.000_);_(* \(#.##0.000\);_(* &quot;-&quot;_);_(@_)"/>
    <numFmt numFmtId="197" formatCode="_(* #.##0.0000_);_(* \(#.##0.0000\);_(* &quot;-&quot;_);_(@_)"/>
    <numFmt numFmtId="198" formatCode="#,##0.000"/>
    <numFmt numFmtId="199" formatCode="#.##0.000"/>
    <numFmt numFmtId="200" formatCode="#.##0.00"/>
    <numFmt numFmtId="201" formatCode="#.##0.0"/>
    <numFmt numFmtId="202" formatCode="#.##0."/>
    <numFmt numFmtId="203" formatCode="#.##0"/>
    <numFmt numFmtId="204" formatCode="_(* #.##0_);_(* \(#.##0\);_(* &quot;-&quot;_);_(@_)"/>
    <numFmt numFmtId="205" formatCode="_(* #.##0.0_);_(* \(#.##0.0\);_(* &quot;-&quot;?_);_(@_)"/>
    <numFmt numFmtId="206" formatCode="0.0"/>
    <numFmt numFmtId="207" formatCode="_(* #,##0.00_);_(* \(#,##0.00\);_(* &quot;-&quot;_);_(@_)"/>
    <numFmt numFmtId="208" formatCode="_(* #,##0.0_);_(* \(#,##0.0\);_(* &quot;-&quot;??_);_(@_)"/>
    <numFmt numFmtId="209" formatCode="_(* #,##0.000_);_(* \(#,##0.000\);_(* &quot;-&quot;??_);_(@_)"/>
    <numFmt numFmtId="210" formatCode="_(* #,##0.0_);_(* \(#,##0.0\);_(* &quot;-&quot;?_);_(@_)"/>
    <numFmt numFmtId="211" formatCode="#,##0.0"/>
    <numFmt numFmtId="212" formatCode="#,##0.0000"/>
    <numFmt numFmtId="213" formatCode="_(* #,##0.0000_);_(* \(#,##0.0000\);_(* &quot;-&quot;??_);_(@_)"/>
  </numFmts>
  <fonts count="53">
    <font>
      <sz val="12"/>
      <name val="Times New Roman"/>
      <family val="0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43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10" xfId="43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3" fillId="0" borderId="11" xfId="43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Alignment="1">
      <alignment/>
    </xf>
    <xf numFmtId="41" fontId="7" fillId="0" borderId="0" xfId="43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1" fontId="4" fillId="0" borderId="0" xfId="43" applyFont="1" applyFill="1" applyAlignment="1">
      <alignment/>
    </xf>
    <xf numFmtId="3" fontId="4" fillId="0" borderId="0" xfId="0" applyNumberFormat="1" applyFont="1" applyFill="1" applyAlignment="1">
      <alignment/>
    </xf>
    <xf numFmtId="41" fontId="9" fillId="0" borderId="0" xfId="43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 quotePrefix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3" fontId="3" fillId="0" borderId="12" xfId="42" applyNumberFormat="1" applyFont="1" applyFill="1" applyBorder="1" applyAlignment="1">
      <alignment/>
    </xf>
    <xf numFmtId="3" fontId="3" fillId="0" borderId="10" xfId="43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33" borderId="13" xfId="0" applyFont="1" applyFill="1" applyBorder="1" applyAlignment="1">
      <alignment/>
    </xf>
    <xf numFmtId="3" fontId="3" fillId="33" borderId="13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43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43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43" applyNumberFormat="1" applyFont="1" applyFill="1" applyAlignment="1">
      <alignment/>
    </xf>
    <xf numFmtId="3" fontId="9" fillId="0" borderId="0" xfId="43" applyNumberFormat="1" applyFont="1" applyFill="1" applyAlignment="1">
      <alignment/>
    </xf>
    <xf numFmtId="3" fontId="4" fillId="0" borderId="0" xfId="43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43" applyNumberFormat="1" applyFont="1" applyFill="1" applyAlignment="1">
      <alignment/>
    </xf>
    <xf numFmtId="3" fontId="4" fillId="33" borderId="0" xfId="43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211" fontId="4" fillId="0" borderId="0" xfId="43" applyNumberFormat="1" applyFont="1" applyFill="1" applyAlignment="1">
      <alignment/>
    </xf>
    <xf numFmtId="211" fontId="9" fillId="0" borderId="0" xfId="0" applyNumberFormat="1" applyFont="1" applyFill="1" applyAlignment="1">
      <alignment/>
    </xf>
    <xf numFmtId="211" fontId="7" fillId="0" borderId="0" xfId="0" applyNumberFormat="1" applyFont="1" applyFill="1" applyAlignment="1">
      <alignment/>
    </xf>
    <xf numFmtId="211" fontId="3" fillId="33" borderId="13" xfId="42" applyNumberFormat="1" applyFont="1" applyFill="1" applyBorder="1" applyAlignment="1">
      <alignment/>
    </xf>
    <xf numFmtId="211" fontId="3" fillId="0" borderId="10" xfId="42" applyNumberFormat="1" applyFont="1" applyFill="1" applyBorder="1" applyAlignment="1">
      <alignment/>
    </xf>
    <xf numFmtId="211" fontId="3" fillId="0" borderId="11" xfId="43" applyNumberFormat="1" applyFont="1" applyFill="1" applyBorder="1" applyAlignment="1">
      <alignment/>
    </xf>
    <xf numFmtId="211" fontId="9" fillId="33" borderId="0" xfId="43" applyNumberFormat="1" applyFont="1" applyFill="1" applyAlignment="1">
      <alignment/>
    </xf>
    <xf numFmtId="211" fontId="4" fillId="33" borderId="0" xfId="43" applyNumberFormat="1" applyFont="1" applyFill="1" applyAlignment="1">
      <alignment/>
    </xf>
    <xf numFmtId="211" fontId="7" fillId="0" borderId="0" xfId="43" applyNumberFormat="1" applyFont="1" applyFill="1" applyAlignment="1">
      <alignment/>
    </xf>
    <xf numFmtId="211" fontId="3" fillId="0" borderId="0" xfId="43" applyNumberFormat="1" applyFont="1" applyFill="1" applyBorder="1" applyAlignment="1">
      <alignment/>
    </xf>
    <xf numFmtId="211" fontId="7" fillId="33" borderId="0" xfId="43" applyNumberFormat="1" applyFont="1" applyFill="1" applyAlignment="1">
      <alignment/>
    </xf>
    <xf numFmtId="211" fontId="4" fillId="0" borderId="10" xfId="42" applyNumberFormat="1" applyFont="1" applyFill="1" applyBorder="1" applyAlignment="1">
      <alignment/>
    </xf>
    <xf numFmtId="41" fontId="3" fillId="33" borderId="0" xfId="43" applyFont="1" applyFill="1" applyAlignment="1">
      <alignment/>
    </xf>
    <xf numFmtId="3" fontId="3" fillId="33" borderId="0" xfId="43" applyNumberFormat="1" applyFont="1" applyFill="1" applyAlignment="1">
      <alignment/>
    </xf>
    <xf numFmtId="41" fontId="3" fillId="0" borderId="0" xfId="43" applyFont="1" applyFill="1" applyAlignment="1">
      <alignment horizontal="center"/>
    </xf>
    <xf numFmtId="211" fontId="3" fillId="0" borderId="10" xfId="43" applyNumberFormat="1" applyFont="1" applyFill="1" applyBorder="1" applyAlignment="1">
      <alignment/>
    </xf>
    <xf numFmtId="211" fontId="4" fillId="0" borderId="10" xfId="0" applyNumberFormat="1" applyFont="1" applyFill="1" applyBorder="1" applyAlignment="1">
      <alignment/>
    </xf>
    <xf numFmtId="211" fontId="3" fillId="0" borderId="10" xfId="0" applyNumberFormat="1" applyFont="1" applyFill="1" applyBorder="1" applyAlignment="1">
      <alignment/>
    </xf>
    <xf numFmtId="211" fontId="4" fillId="0" borderId="0" xfId="0" applyNumberFormat="1" applyFont="1" applyFill="1" applyAlignment="1">
      <alignment/>
    </xf>
    <xf numFmtId="211" fontId="3" fillId="0" borderId="12" xfId="42" applyNumberFormat="1" applyFont="1" applyFill="1" applyBorder="1" applyAlignment="1">
      <alignment/>
    </xf>
    <xf numFmtId="211" fontId="3" fillId="0" borderId="10" xfId="43" applyNumberFormat="1" applyFont="1" applyFill="1" applyBorder="1" applyAlignment="1">
      <alignment/>
    </xf>
    <xf numFmtId="21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3" fontId="4" fillId="0" borderId="10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3" fontId="3" fillId="0" borderId="12" xfId="43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1" fontId="3" fillId="0" borderId="0" xfId="43" applyFont="1" applyFill="1" applyBorder="1" applyAlignment="1">
      <alignment/>
    </xf>
    <xf numFmtId="0" fontId="46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211" fontId="4" fillId="0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4" xfId="43" applyNumberFormat="1" applyFont="1" applyFill="1" applyBorder="1" applyAlignment="1">
      <alignment/>
    </xf>
    <xf numFmtId="3" fontId="4" fillId="0" borderId="11" xfId="43" applyNumberFormat="1" applyFont="1" applyFill="1" applyBorder="1" applyAlignment="1">
      <alignment/>
    </xf>
    <xf numFmtId="3" fontId="4" fillId="0" borderId="10" xfId="43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211" fontId="52" fillId="0" borderId="11" xfId="43" applyNumberFormat="1" applyFont="1" applyFill="1" applyBorder="1" applyAlignment="1">
      <alignment/>
    </xf>
    <xf numFmtId="3" fontId="52" fillId="0" borderId="11" xfId="43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211" fontId="4" fillId="0" borderId="11" xfId="42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211" fontId="3" fillId="0" borderId="11" xfId="0" applyNumberFormat="1" applyFont="1" applyFill="1" applyBorder="1" applyAlignment="1">
      <alignment/>
    </xf>
    <xf numFmtId="211" fontId="3" fillId="0" borderId="11" xfId="42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3" fontId="3" fillId="33" borderId="11" xfId="43" applyNumberFormat="1" applyFont="1" applyFill="1" applyBorder="1" applyAlignment="1">
      <alignment/>
    </xf>
    <xf numFmtId="211" fontId="3" fillId="33" borderId="11" xfId="43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4" fillId="33" borderId="0" xfId="43" applyNumberFormat="1" applyFont="1" applyFill="1" applyBorder="1" applyAlignment="1">
      <alignment/>
    </xf>
    <xf numFmtId="211" fontId="4" fillId="33" borderId="0" xfId="43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43" applyNumberFormat="1" applyFont="1" applyFill="1" applyBorder="1" applyAlignment="1">
      <alignment/>
    </xf>
    <xf numFmtId="211" fontId="4" fillId="0" borderId="0" xfId="43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10" fillId="33" borderId="0" xfId="43" applyFont="1" applyFill="1" applyAlignment="1">
      <alignment horizontal="center"/>
    </xf>
    <xf numFmtId="3" fontId="3" fillId="0" borderId="14" xfId="43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6" fillId="0" borderId="10" xfId="0" applyFont="1" applyBorder="1" applyAlignment="1">
      <alignment vertical="center"/>
    </xf>
    <xf numFmtId="41" fontId="10" fillId="0" borderId="0" xfId="43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211" fontId="3" fillId="0" borderId="11" xfId="0" applyNumberFormat="1" applyFont="1" applyFill="1" applyBorder="1" applyAlignment="1">
      <alignment horizontal="center"/>
    </xf>
    <xf numFmtId="3" fontId="3" fillId="0" borderId="11" xfId="43" applyNumberFormat="1" applyFont="1" applyFill="1" applyBorder="1" applyAlignment="1">
      <alignment horizontal="center"/>
    </xf>
    <xf numFmtId="211" fontId="3" fillId="0" borderId="11" xfId="43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43" applyNumberFormat="1" applyFont="1" applyFill="1" applyBorder="1" applyAlignment="1">
      <alignment horizontal="center"/>
    </xf>
    <xf numFmtId="3" fontId="3" fillId="33" borderId="13" xfId="42" applyNumberFormat="1" applyFont="1" applyFill="1" applyBorder="1" applyAlignment="1">
      <alignment horizontal="center"/>
    </xf>
    <xf numFmtId="211" fontId="3" fillId="33" borderId="13" xfId="42" applyNumberFormat="1" applyFont="1" applyFill="1" applyBorder="1" applyAlignment="1">
      <alignment horizontal="center"/>
    </xf>
    <xf numFmtId="3" fontId="4" fillId="0" borderId="11" xfId="42" applyNumberFormat="1" applyFont="1" applyFill="1" applyBorder="1" applyAlignment="1">
      <alignment horizontal="center"/>
    </xf>
    <xf numFmtId="211" fontId="4" fillId="0" borderId="11" xfId="42" applyNumberFormat="1" applyFont="1" applyFill="1" applyBorder="1" applyAlignment="1">
      <alignment horizontal="center"/>
    </xf>
    <xf numFmtId="1" fontId="3" fillId="33" borderId="11" xfId="43" applyNumberFormat="1" applyFont="1" applyFill="1" applyBorder="1" applyAlignment="1">
      <alignment horizontal="center"/>
    </xf>
    <xf numFmtId="3" fontId="3" fillId="33" borderId="11" xfId="43" applyNumberFormat="1" applyFont="1" applyFill="1" applyBorder="1" applyAlignment="1">
      <alignment horizontal="center"/>
    </xf>
    <xf numFmtId="211" fontId="4" fillId="0" borderId="11" xfId="43" applyNumberFormat="1" applyFont="1" applyFill="1" applyBorder="1" applyAlignment="1">
      <alignment/>
    </xf>
    <xf numFmtId="211" fontId="4" fillId="0" borderId="11" xfId="4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211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1" fontId="4" fillId="0" borderId="0" xfId="43" applyFont="1" applyFill="1" applyAlignment="1">
      <alignment horizontal="center"/>
    </xf>
    <xf numFmtId="3" fontId="3" fillId="0" borderId="13" xfId="43" applyNumberFormat="1" applyFont="1" applyFill="1" applyBorder="1" applyAlignment="1">
      <alignment horizontal="center" vertical="center" wrapText="1"/>
    </xf>
    <xf numFmtId="3" fontId="3" fillId="0" borderId="16" xfId="43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11" fontId="3" fillId="0" borderId="13" xfId="0" applyNumberFormat="1" applyFont="1" applyFill="1" applyBorder="1" applyAlignment="1">
      <alignment horizontal="center" vertical="center" wrapText="1"/>
    </xf>
    <xf numFmtId="211" fontId="3" fillId="0" borderId="16" xfId="0" applyNumberFormat="1" applyFont="1" applyFill="1" applyBorder="1" applyAlignment="1">
      <alignment horizontal="center" vertical="center" wrapText="1"/>
    </xf>
    <xf numFmtId="3" fontId="3" fillId="0" borderId="11" xfId="43" applyNumberFormat="1" applyFont="1" applyFill="1" applyBorder="1" applyAlignment="1">
      <alignment horizontal="center" vertical="center" wrapText="1"/>
    </xf>
    <xf numFmtId="3" fontId="3" fillId="0" borderId="0" xfId="43" applyNumberFormat="1" applyFont="1" applyFill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1" fontId="3" fillId="0" borderId="11" xfId="43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3" fontId="10" fillId="0" borderId="0" xfId="43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9" fillId="0" borderId="13" xfId="43" applyNumberFormat="1" applyFont="1" applyFill="1" applyBorder="1" applyAlignment="1">
      <alignment horizontal="center" vertical="center" wrapText="1"/>
    </xf>
    <xf numFmtId="3" fontId="9" fillId="0" borderId="16" xfId="43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211" fontId="9" fillId="0" borderId="13" xfId="0" applyNumberFormat="1" applyFont="1" applyFill="1" applyBorder="1" applyAlignment="1">
      <alignment horizontal="center" vertical="center" wrapText="1"/>
    </xf>
    <xf numFmtId="211" fontId="9" fillId="0" borderId="16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19050</xdr:rowOff>
    </xdr:from>
    <xdr:to>
      <xdr:col>1</xdr:col>
      <xdr:colOff>1323975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95375" y="400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38100</xdr:rowOff>
    </xdr:from>
    <xdr:to>
      <xdr:col>1</xdr:col>
      <xdr:colOff>1076325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81050" y="419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SheetLayoutView="100" zoomScalePageLayoutView="0" workbookViewId="0" topLeftCell="D13">
      <selection activeCell="I36" sqref="I36"/>
    </sheetView>
  </sheetViews>
  <sheetFormatPr defaultColWidth="9.875" defaultRowHeight="15.75"/>
  <cols>
    <col min="1" max="1" width="4.75390625" style="18" customWidth="1"/>
    <col min="2" max="2" width="31.625" style="19" customWidth="1"/>
    <col min="3" max="3" width="6.00390625" style="18" bestFit="1" customWidth="1"/>
    <col min="4" max="4" width="6.625" style="18" customWidth="1"/>
    <col min="5" max="5" width="6.25390625" style="49" customWidth="1"/>
    <col min="6" max="6" width="7.625" style="83" customWidth="1"/>
    <col min="7" max="7" width="15.50390625" style="50" customWidth="1"/>
    <col min="8" max="9" width="14.875" style="50" customWidth="1"/>
    <col min="10" max="10" width="6.875" style="21" customWidth="1"/>
    <col min="11" max="11" width="8.375" style="83" customWidth="1"/>
    <col min="12" max="12" width="15.25390625" style="50" customWidth="1"/>
    <col min="13" max="13" width="15.625" style="50" customWidth="1"/>
    <col min="14" max="14" width="3.375" style="5" customWidth="1"/>
    <col min="15" max="15" width="3.625" style="5" bestFit="1" customWidth="1"/>
    <col min="16" max="16" width="2.875" style="5" customWidth="1"/>
    <col min="17" max="17" width="3.375" style="5" customWidth="1"/>
    <col min="18" max="18" width="5.00390625" style="5" customWidth="1"/>
    <col min="19" max="19" width="1.12109375" style="5" hidden="1" customWidth="1"/>
    <col min="20" max="20" width="9.875" style="5" customWidth="1"/>
    <col min="21" max="21" width="15.625" style="20" customWidth="1"/>
    <col min="22" max="22" width="9.875" style="5" customWidth="1"/>
    <col min="23" max="23" width="11.625" style="5" customWidth="1"/>
    <col min="24" max="16384" width="9.875" style="5" customWidth="1"/>
  </cols>
  <sheetData>
    <row r="1" spans="1:2" ht="15">
      <c r="A1" s="155" t="s">
        <v>48</v>
      </c>
      <c r="B1" s="155"/>
    </row>
    <row r="2" spans="1:21" ht="15">
      <c r="A2" s="156" t="s">
        <v>49</v>
      </c>
      <c r="B2" s="156"/>
      <c r="C2" s="23"/>
      <c r="D2" s="23"/>
      <c r="E2" s="51"/>
      <c r="M2" s="164" t="s">
        <v>23</v>
      </c>
      <c r="N2" s="164"/>
      <c r="O2" s="164"/>
      <c r="P2" s="164"/>
      <c r="Q2" s="164"/>
      <c r="U2" s="5"/>
    </row>
    <row r="3" ht="15">
      <c r="A3" s="23"/>
    </row>
    <row r="4" spans="1:21" ht="15.75">
      <c r="A4" s="158" t="s">
        <v>61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U4" s="5"/>
    </row>
    <row r="5" spans="1:21" ht="15.75">
      <c r="A5" s="158" t="s">
        <v>50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39"/>
      <c r="U5" s="5"/>
    </row>
    <row r="7" spans="1:21" ht="15.75" customHeight="1">
      <c r="A7" s="159" t="s">
        <v>0</v>
      </c>
      <c r="B7" s="167" t="s">
        <v>1</v>
      </c>
      <c r="C7" s="159" t="s">
        <v>25</v>
      </c>
      <c r="D7" s="159" t="s">
        <v>26</v>
      </c>
      <c r="E7" s="177" t="s">
        <v>2</v>
      </c>
      <c r="F7" s="177"/>
      <c r="G7" s="177"/>
      <c r="H7" s="177"/>
      <c r="I7" s="160" t="s">
        <v>76</v>
      </c>
      <c r="J7" s="174" t="s">
        <v>3</v>
      </c>
      <c r="K7" s="175"/>
      <c r="L7" s="175"/>
      <c r="M7" s="176"/>
      <c r="N7" s="159" t="s">
        <v>4</v>
      </c>
      <c r="O7" s="159"/>
      <c r="P7" s="159"/>
      <c r="Q7" s="159"/>
      <c r="R7" s="159" t="s">
        <v>5</v>
      </c>
      <c r="U7" s="18" t="s">
        <v>62</v>
      </c>
    </row>
    <row r="8" spans="1:21" ht="15" customHeight="1">
      <c r="A8" s="159"/>
      <c r="B8" s="168"/>
      <c r="C8" s="159"/>
      <c r="D8" s="159"/>
      <c r="E8" s="160" t="s">
        <v>32</v>
      </c>
      <c r="F8" s="162" t="s">
        <v>29</v>
      </c>
      <c r="G8" s="172" t="s">
        <v>27</v>
      </c>
      <c r="H8" s="172" t="s">
        <v>28</v>
      </c>
      <c r="I8" s="184"/>
      <c r="J8" s="160" t="s">
        <v>32</v>
      </c>
      <c r="K8" s="170" t="s">
        <v>29</v>
      </c>
      <c r="L8" s="165" t="s">
        <v>27</v>
      </c>
      <c r="M8" s="165" t="s">
        <v>28</v>
      </c>
      <c r="N8" s="159" t="s">
        <v>6</v>
      </c>
      <c r="O8" s="159"/>
      <c r="P8" s="159" t="s">
        <v>7</v>
      </c>
      <c r="Q8" s="159"/>
      <c r="R8" s="159"/>
      <c r="U8" s="183" t="s">
        <v>28</v>
      </c>
    </row>
    <row r="9" spans="1:21" ht="45" customHeight="1">
      <c r="A9" s="159"/>
      <c r="B9" s="169"/>
      <c r="C9" s="159"/>
      <c r="D9" s="159"/>
      <c r="E9" s="161"/>
      <c r="F9" s="162"/>
      <c r="G9" s="172"/>
      <c r="H9" s="172"/>
      <c r="I9" s="161"/>
      <c r="J9" s="161"/>
      <c r="K9" s="171"/>
      <c r="L9" s="166"/>
      <c r="M9" s="166"/>
      <c r="N9" s="46" t="s">
        <v>8</v>
      </c>
      <c r="O9" s="46" t="s">
        <v>9</v>
      </c>
      <c r="P9" s="46" t="s">
        <v>8</v>
      </c>
      <c r="Q9" s="46" t="s">
        <v>9</v>
      </c>
      <c r="R9" s="159"/>
      <c r="U9" s="183"/>
    </row>
    <row r="10" spans="1:23" s="1" customFormat="1" ht="14.25">
      <c r="A10" s="179" t="s">
        <v>10</v>
      </c>
      <c r="B10" s="180"/>
      <c r="C10" s="94"/>
      <c r="D10" s="94"/>
      <c r="E10" s="35"/>
      <c r="F10" s="84"/>
      <c r="G10" s="35"/>
      <c r="H10" s="35"/>
      <c r="I10" s="35"/>
      <c r="J10" s="35"/>
      <c r="K10" s="84"/>
      <c r="L10" s="35"/>
      <c r="M10" s="35"/>
      <c r="N10" s="95"/>
      <c r="O10" s="95"/>
      <c r="P10" s="95"/>
      <c r="Q10" s="95"/>
      <c r="R10" s="95"/>
      <c r="U10" s="98">
        <v>153263301379</v>
      </c>
      <c r="W10" s="87"/>
    </row>
    <row r="11" spans="1:23" s="1" customFormat="1" ht="14.25">
      <c r="A11" s="6">
        <v>3</v>
      </c>
      <c r="B11" s="7" t="s">
        <v>31</v>
      </c>
      <c r="C11" s="6"/>
      <c r="D11" s="6"/>
      <c r="E11" s="89">
        <f aca="true" t="shared" si="0" ref="E11:L11">SUM(E12:E15)</f>
        <v>8</v>
      </c>
      <c r="F11" s="69">
        <f t="shared" si="0"/>
        <v>1374.44</v>
      </c>
      <c r="G11" s="90">
        <f t="shared" si="0"/>
        <v>9716497620</v>
      </c>
      <c r="H11" s="90">
        <f t="shared" si="0"/>
        <v>5981445971.4</v>
      </c>
      <c r="I11" s="90">
        <f>G11-H11</f>
        <v>3735051648.6000004</v>
      </c>
      <c r="J11" s="90">
        <f t="shared" si="0"/>
        <v>8</v>
      </c>
      <c r="K11" s="69">
        <f t="shared" si="0"/>
        <v>1374.44</v>
      </c>
      <c r="L11" s="90">
        <f t="shared" si="0"/>
        <v>9716497620</v>
      </c>
      <c r="M11" s="90">
        <f>SUM(M12:M15)</f>
        <v>5981445971.4</v>
      </c>
      <c r="N11" s="8"/>
      <c r="O11" s="8"/>
      <c r="P11" s="8"/>
      <c r="Q11" s="8"/>
      <c r="R11" s="8"/>
      <c r="T11" s="87">
        <f>H11-M11</f>
        <v>0</v>
      </c>
      <c r="U11" s="90">
        <v>6372336102</v>
      </c>
      <c r="W11" s="87"/>
    </row>
    <row r="12" spans="1:23" ht="15">
      <c r="A12" s="2"/>
      <c r="B12" s="45" t="s">
        <v>51</v>
      </c>
      <c r="C12" s="2" t="s">
        <v>14</v>
      </c>
      <c r="D12" s="2">
        <v>2007</v>
      </c>
      <c r="E12" s="88">
        <v>2</v>
      </c>
      <c r="F12" s="76">
        <v>112</v>
      </c>
      <c r="G12" s="4">
        <v>217418000</v>
      </c>
      <c r="H12" s="4">
        <f>U12-(G12*6.67%)</f>
        <v>16980343.4</v>
      </c>
      <c r="I12" s="92">
        <f>G12-H12</f>
        <v>200437656.6</v>
      </c>
      <c r="J12" s="88">
        <v>2</v>
      </c>
      <c r="K12" s="76">
        <v>112</v>
      </c>
      <c r="L12" s="4">
        <v>217418000</v>
      </c>
      <c r="M12" s="4">
        <f>H12</f>
        <v>16980343.4</v>
      </c>
      <c r="N12" s="44"/>
      <c r="O12" s="44"/>
      <c r="P12" s="44"/>
      <c r="Q12" s="44"/>
      <c r="R12" s="44"/>
      <c r="U12" s="4">
        <v>31482124</v>
      </c>
      <c r="W12" s="87"/>
    </row>
    <row r="13" spans="1:23" ht="15">
      <c r="A13" s="2"/>
      <c r="B13" s="45" t="s">
        <v>52</v>
      </c>
      <c r="C13" s="2" t="s">
        <v>14</v>
      </c>
      <c r="D13" s="2">
        <v>2006</v>
      </c>
      <c r="E13" s="88">
        <v>2</v>
      </c>
      <c r="F13" s="76">
        <v>112</v>
      </c>
      <c r="G13" s="4">
        <v>53900000</v>
      </c>
      <c r="H13" s="4">
        <f>U13-(G13*6.67%)</f>
        <v>706090.0000000005</v>
      </c>
      <c r="I13" s="92">
        <f>G13-H13</f>
        <v>53193910</v>
      </c>
      <c r="J13" s="88">
        <v>2</v>
      </c>
      <c r="K13" s="76">
        <v>112</v>
      </c>
      <c r="L13" s="4">
        <v>53900000</v>
      </c>
      <c r="M13" s="4">
        <f>H13</f>
        <v>706090.0000000005</v>
      </c>
      <c r="N13" s="44"/>
      <c r="O13" s="44"/>
      <c r="P13" s="44"/>
      <c r="Q13" s="44"/>
      <c r="R13" s="44"/>
      <c r="U13" s="4">
        <v>4301220</v>
      </c>
      <c r="W13" s="87"/>
    </row>
    <row r="14" spans="1:23" ht="15">
      <c r="A14" s="2"/>
      <c r="B14" s="45" t="s">
        <v>53</v>
      </c>
      <c r="C14" s="2" t="s">
        <v>14</v>
      </c>
      <c r="D14" s="2">
        <v>1997</v>
      </c>
      <c r="E14" s="88">
        <v>3</v>
      </c>
      <c r="F14" s="76">
        <v>168</v>
      </c>
      <c r="G14" s="4">
        <v>125349120</v>
      </c>
      <c r="H14" s="4"/>
      <c r="I14" s="92">
        <f>G14-H14</f>
        <v>125349120</v>
      </c>
      <c r="J14" s="88">
        <v>3</v>
      </c>
      <c r="K14" s="76">
        <v>168</v>
      </c>
      <c r="L14" s="4">
        <v>125349120</v>
      </c>
      <c r="M14" s="4">
        <f>H14</f>
        <v>0</v>
      </c>
      <c r="N14" s="44"/>
      <c r="O14" s="44"/>
      <c r="P14" s="44"/>
      <c r="Q14" s="44"/>
      <c r="R14" s="44"/>
      <c r="U14" s="4"/>
      <c r="W14" s="87"/>
    </row>
    <row r="15" spans="1:23" ht="15">
      <c r="A15" s="2"/>
      <c r="B15" s="45" t="s">
        <v>15</v>
      </c>
      <c r="C15" s="2" t="s">
        <v>14</v>
      </c>
      <c r="D15" s="2">
        <v>2014</v>
      </c>
      <c r="E15" s="88">
        <v>1</v>
      </c>
      <c r="F15" s="76">
        <v>982.44</v>
      </c>
      <c r="G15" s="4">
        <v>9319830500</v>
      </c>
      <c r="H15" s="4">
        <f>U15-(G15*4%)</f>
        <v>5963759538</v>
      </c>
      <c r="I15" s="92">
        <f>G15-H15</f>
        <v>3356070962</v>
      </c>
      <c r="J15" s="88">
        <v>1</v>
      </c>
      <c r="K15" s="76">
        <v>982.44</v>
      </c>
      <c r="L15" s="4">
        <v>9319830500</v>
      </c>
      <c r="M15" s="4">
        <f>H15</f>
        <v>5963759538</v>
      </c>
      <c r="N15" s="44"/>
      <c r="O15" s="44"/>
      <c r="P15" s="44"/>
      <c r="Q15" s="44"/>
      <c r="R15" s="44"/>
      <c r="U15" s="4">
        <v>6336552758</v>
      </c>
      <c r="W15" s="87"/>
    </row>
    <row r="16" spans="1:21" s="1" customFormat="1" ht="14.25">
      <c r="A16" s="181" t="s">
        <v>35</v>
      </c>
      <c r="B16" s="182"/>
      <c r="C16" s="6"/>
      <c r="D16" s="6"/>
      <c r="E16" s="36"/>
      <c r="F16" s="85"/>
      <c r="G16" s="36"/>
      <c r="H16" s="36"/>
      <c r="I16" s="36"/>
      <c r="J16" s="36"/>
      <c r="K16" s="85"/>
      <c r="L16" s="36"/>
      <c r="M16" s="36"/>
      <c r="N16" s="8"/>
      <c r="O16" s="8"/>
      <c r="P16" s="8"/>
      <c r="Q16" s="8"/>
      <c r="R16" s="8"/>
      <c r="U16" s="9">
        <v>2905898728</v>
      </c>
    </row>
    <row r="17" spans="1:21" s="1" customFormat="1" ht="15.75" customHeight="1">
      <c r="A17" s="178" t="s">
        <v>34</v>
      </c>
      <c r="B17" s="178"/>
      <c r="C17" s="6"/>
      <c r="D17" s="6"/>
      <c r="E17" s="37"/>
      <c r="F17" s="82"/>
      <c r="G17" s="9"/>
      <c r="H17" s="9"/>
      <c r="I17" s="9"/>
      <c r="J17" s="37"/>
      <c r="K17" s="82"/>
      <c r="L17" s="9"/>
      <c r="M17" s="9"/>
      <c r="N17" s="8"/>
      <c r="O17" s="8"/>
      <c r="P17" s="8"/>
      <c r="Q17" s="8"/>
      <c r="R17" s="8"/>
      <c r="U17" s="9"/>
    </row>
    <row r="18" spans="1:21" s="1" customFormat="1" ht="15.75" customHeight="1">
      <c r="A18" s="178" t="s">
        <v>33</v>
      </c>
      <c r="B18" s="178"/>
      <c r="C18" s="6"/>
      <c r="D18" s="6"/>
      <c r="E18" s="36"/>
      <c r="F18" s="85"/>
      <c r="G18" s="36"/>
      <c r="H18" s="36"/>
      <c r="I18" s="36"/>
      <c r="J18" s="36"/>
      <c r="K18" s="85"/>
      <c r="L18" s="36"/>
      <c r="M18" s="36"/>
      <c r="N18" s="8"/>
      <c r="O18" s="8"/>
      <c r="P18" s="8"/>
      <c r="Q18" s="8"/>
      <c r="R18" s="8"/>
      <c r="U18" s="9">
        <v>10923759163</v>
      </c>
    </row>
    <row r="19" spans="1:21" s="1" customFormat="1" ht="14.25">
      <c r="A19" s="6">
        <v>3</v>
      </c>
      <c r="B19" s="7" t="s">
        <v>31</v>
      </c>
      <c r="C19" s="6"/>
      <c r="D19" s="6"/>
      <c r="E19" s="36">
        <f aca="true" t="shared" si="1" ref="E19:M19">SUM(E20:E23)</f>
        <v>6</v>
      </c>
      <c r="F19" s="85">
        <f t="shared" si="1"/>
        <v>0</v>
      </c>
      <c r="G19" s="36">
        <f t="shared" si="1"/>
        <v>429870000</v>
      </c>
      <c r="H19" s="36">
        <f t="shared" si="1"/>
        <v>314364000</v>
      </c>
      <c r="I19" s="36">
        <f>G19-H19</f>
        <v>115506000</v>
      </c>
      <c r="J19" s="36">
        <f t="shared" si="1"/>
        <v>6</v>
      </c>
      <c r="K19" s="85">
        <f t="shared" si="1"/>
        <v>0</v>
      </c>
      <c r="L19" s="36">
        <f t="shared" si="1"/>
        <v>429870000</v>
      </c>
      <c r="M19" s="36">
        <f t="shared" si="1"/>
        <v>314364000</v>
      </c>
      <c r="N19" s="8"/>
      <c r="O19" s="8"/>
      <c r="P19" s="8"/>
      <c r="Q19" s="8"/>
      <c r="R19" s="8"/>
      <c r="U19" s="9">
        <v>400338000</v>
      </c>
    </row>
    <row r="20" spans="1:21" ht="15">
      <c r="A20" s="2"/>
      <c r="B20" s="45" t="s">
        <v>54</v>
      </c>
      <c r="C20" s="2" t="s">
        <v>13</v>
      </c>
      <c r="D20" s="2">
        <v>2016</v>
      </c>
      <c r="E20" s="88">
        <v>1</v>
      </c>
      <c r="F20" s="81"/>
      <c r="G20" s="4">
        <v>7000000</v>
      </c>
      <c r="H20" s="4">
        <f>U20-(G20*0.2)</f>
        <v>0</v>
      </c>
      <c r="I20" s="107">
        <f>G20-H20</f>
        <v>7000000</v>
      </c>
      <c r="J20" s="88">
        <v>1</v>
      </c>
      <c r="K20" s="81"/>
      <c r="L20" s="4">
        <v>7000000</v>
      </c>
      <c r="M20" s="4">
        <f>H20</f>
        <v>0</v>
      </c>
      <c r="N20" s="44"/>
      <c r="O20" s="44"/>
      <c r="P20" s="44"/>
      <c r="Q20" s="44"/>
      <c r="R20" s="44"/>
      <c r="U20" s="4">
        <v>1400000</v>
      </c>
    </row>
    <row r="21" spans="1:21" ht="15">
      <c r="A21" s="2"/>
      <c r="B21" s="45" t="s">
        <v>19</v>
      </c>
      <c r="C21" s="2" t="s">
        <v>18</v>
      </c>
      <c r="D21" s="2">
        <v>2016</v>
      </c>
      <c r="E21" s="88">
        <v>1</v>
      </c>
      <c r="F21" s="81"/>
      <c r="G21" s="4">
        <f>21520000/2</f>
        <v>10760000</v>
      </c>
      <c r="H21" s="4">
        <f>U21-(G21*0.2)</f>
        <v>0</v>
      </c>
      <c r="I21" s="107">
        <f>G21-H21</f>
        <v>10760000</v>
      </c>
      <c r="J21" s="88">
        <v>1</v>
      </c>
      <c r="K21" s="81"/>
      <c r="L21" s="4">
        <f>21520000/2</f>
        <v>10760000</v>
      </c>
      <c r="M21" s="4">
        <f>H21</f>
        <v>0</v>
      </c>
      <c r="N21" s="44"/>
      <c r="O21" s="44"/>
      <c r="P21" s="44"/>
      <c r="Q21" s="44"/>
      <c r="R21" s="44"/>
      <c r="U21" s="4">
        <v>2152000</v>
      </c>
    </row>
    <row r="22" spans="1:21" ht="15">
      <c r="A22" s="2"/>
      <c r="B22" s="45" t="s">
        <v>16</v>
      </c>
      <c r="C22" s="2" t="s">
        <v>17</v>
      </c>
      <c r="D22" s="2">
        <v>2018</v>
      </c>
      <c r="E22" s="88">
        <v>3</v>
      </c>
      <c r="F22" s="81"/>
      <c r="G22" s="4">
        <v>38310000</v>
      </c>
      <c r="H22" s="4">
        <f>U22-(G22*0.2)</f>
        <v>15324000</v>
      </c>
      <c r="I22" s="107">
        <f>G22-H22</f>
        <v>22986000</v>
      </c>
      <c r="J22" s="88">
        <v>3</v>
      </c>
      <c r="K22" s="81"/>
      <c r="L22" s="4">
        <v>38310000</v>
      </c>
      <c r="M22" s="4">
        <f>H22</f>
        <v>15324000</v>
      </c>
      <c r="N22" s="44"/>
      <c r="O22" s="44"/>
      <c r="P22" s="44"/>
      <c r="Q22" s="44"/>
      <c r="R22" s="44"/>
      <c r="U22" s="4">
        <v>22986000</v>
      </c>
    </row>
    <row r="23" spans="1:21" ht="15">
      <c r="A23" s="2"/>
      <c r="B23" s="45" t="s">
        <v>24</v>
      </c>
      <c r="C23" s="2" t="s">
        <v>17</v>
      </c>
      <c r="D23" s="2">
        <v>2020</v>
      </c>
      <c r="E23" s="88">
        <v>1</v>
      </c>
      <c r="F23" s="81"/>
      <c r="G23" s="4">
        <v>373800000</v>
      </c>
      <c r="H23" s="4">
        <f>U23-(G23*0.2)</f>
        <v>299040000</v>
      </c>
      <c r="I23" s="107">
        <f>G23-H23</f>
        <v>74760000</v>
      </c>
      <c r="J23" s="88">
        <v>1</v>
      </c>
      <c r="K23" s="81"/>
      <c r="L23" s="4">
        <v>373800000</v>
      </c>
      <c r="M23" s="4">
        <f>H23</f>
        <v>299040000</v>
      </c>
      <c r="N23" s="44"/>
      <c r="O23" s="44"/>
      <c r="P23" s="44"/>
      <c r="Q23" s="44"/>
      <c r="R23" s="44"/>
      <c r="U23" s="4">
        <v>373800000</v>
      </c>
    </row>
    <row r="24" spans="1:21" s="1" customFormat="1" ht="18.75" customHeight="1">
      <c r="A24" s="178" t="s">
        <v>36</v>
      </c>
      <c r="B24" s="178"/>
      <c r="C24" s="6"/>
      <c r="D24" s="6"/>
      <c r="E24" s="36"/>
      <c r="F24" s="85"/>
      <c r="G24" s="36"/>
      <c r="H24" s="36"/>
      <c r="I24" s="36"/>
      <c r="J24" s="36"/>
      <c r="K24" s="85"/>
      <c r="L24" s="36"/>
      <c r="M24" s="36"/>
      <c r="N24" s="8"/>
      <c r="O24" s="8"/>
      <c r="P24" s="8"/>
      <c r="Q24" s="8"/>
      <c r="R24" s="8"/>
      <c r="U24" s="9">
        <v>2467075542</v>
      </c>
    </row>
    <row r="25" spans="1:21" ht="15">
      <c r="A25" s="6">
        <v>3</v>
      </c>
      <c r="B25" s="7" t="s">
        <v>31</v>
      </c>
      <c r="C25" s="2"/>
      <c r="D25" s="2"/>
      <c r="E25" s="36">
        <f aca="true" t="shared" si="2" ref="E25:M25">SUM(E26:E34)</f>
        <v>11</v>
      </c>
      <c r="F25" s="80">
        <f t="shared" si="2"/>
        <v>0</v>
      </c>
      <c r="G25" s="9">
        <f>SUM(G26:G34)</f>
        <v>196627000</v>
      </c>
      <c r="H25" s="9">
        <f t="shared" si="2"/>
        <v>41765875</v>
      </c>
      <c r="I25" s="9">
        <f>G25-H25</f>
        <v>154861125</v>
      </c>
      <c r="J25" s="36">
        <f t="shared" si="2"/>
        <v>11</v>
      </c>
      <c r="K25" s="80">
        <f t="shared" si="2"/>
        <v>0</v>
      </c>
      <c r="L25" s="9">
        <f t="shared" si="2"/>
        <v>196627000</v>
      </c>
      <c r="M25" s="9">
        <f t="shared" si="2"/>
        <v>41765875</v>
      </c>
      <c r="N25" s="44"/>
      <c r="O25" s="44"/>
      <c r="P25" s="44"/>
      <c r="Q25" s="44"/>
      <c r="R25" s="44"/>
      <c r="U25" s="9">
        <v>88056750</v>
      </c>
    </row>
    <row r="26" spans="1:21" ht="15">
      <c r="A26" s="6"/>
      <c r="B26" s="45" t="s">
        <v>30</v>
      </c>
      <c r="C26" s="2" t="s">
        <v>17</v>
      </c>
      <c r="D26" s="2">
        <v>2013</v>
      </c>
      <c r="E26" s="88">
        <v>1</v>
      </c>
      <c r="F26" s="81"/>
      <c r="G26" s="4">
        <v>10500000</v>
      </c>
      <c r="H26" s="4">
        <f>U26-(G26*0.2)</f>
        <v>0</v>
      </c>
      <c r="I26" s="4">
        <f aca="true" t="shared" si="3" ref="I26:I34">G26-H26</f>
        <v>10500000</v>
      </c>
      <c r="J26" s="88">
        <v>1</v>
      </c>
      <c r="K26" s="81"/>
      <c r="L26" s="4">
        <v>10500000</v>
      </c>
      <c r="M26" s="4">
        <f aca="true" t="shared" si="4" ref="M26:M34">H26</f>
        <v>0</v>
      </c>
      <c r="N26" s="44"/>
      <c r="O26" s="44"/>
      <c r="P26" s="44"/>
      <c r="Q26" s="44"/>
      <c r="R26" s="44"/>
      <c r="U26" s="4">
        <v>2100000</v>
      </c>
    </row>
    <row r="27" spans="1:21" ht="15">
      <c r="A27" s="6"/>
      <c r="B27" s="45" t="s">
        <v>37</v>
      </c>
      <c r="C27" s="2" t="s">
        <v>21</v>
      </c>
      <c r="D27" s="2">
        <v>2014</v>
      </c>
      <c r="E27" s="88">
        <v>1</v>
      </c>
      <c r="F27" s="81"/>
      <c r="G27" s="4">
        <v>16527000</v>
      </c>
      <c r="H27" s="4">
        <f aca="true" t="shared" si="5" ref="H27:H32">U27-(G27*12.5%)</f>
        <v>2065875</v>
      </c>
      <c r="I27" s="4">
        <f t="shared" si="3"/>
        <v>14461125</v>
      </c>
      <c r="J27" s="88">
        <v>1</v>
      </c>
      <c r="K27" s="81"/>
      <c r="L27" s="4">
        <v>16527000</v>
      </c>
      <c r="M27" s="4">
        <f t="shared" si="4"/>
        <v>2065875</v>
      </c>
      <c r="N27" s="44"/>
      <c r="O27" s="44"/>
      <c r="P27" s="44"/>
      <c r="Q27" s="44"/>
      <c r="R27" s="44"/>
      <c r="U27" s="4">
        <v>4131750</v>
      </c>
    </row>
    <row r="28" spans="1:21" ht="15">
      <c r="A28" s="6"/>
      <c r="B28" s="45" t="s">
        <v>38</v>
      </c>
      <c r="C28" s="2" t="s">
        <v>21</v>
      </c>
      <c r="D28" s="2">
        <v>2014</v>
      </c>
      <c r="E28" s="88">
        <v>1</v>
      </c>
      <c r="F28" s="81"/>
      <c r="G28" s="4">
        <v>35000000</v>
      </c>
      <c r="H28" s="4">
        <f t="shared" si="5"/>
        <v>4375000</v>
      </c>
      <c r="I28" s="4">
        <f t="shared" si="3"/>
        <v>30625000</v>
      </c>
      <c r="J28" s="88">
        <v>1</v>
      </c>
      <c r="K28" s="81"/>
      <c r="L28" s="4">
        <v>35000000</v>
      </c>
      <c r="M28" s="4">
        <f t="shared" si="4"/>
        <v>4375000</v>
      </c>
      <c r="N28" s="44"/>
      <c r="O28" s="44"/>
      <c r="P28" s="44"/>
      <c r="Q28" s="44"/>
      <c r="R28" s="44"/>
      <c r="U28" s="4">
        <v>8750000</v>
      </c>
    </row>
    <row r="29" spans="1:21" ht="15">
      <c r="A29" s="6"/>
      <c r="B29" s="45" t="s">
        <v>39</v>
      </c>
      <c r="C29" s="2" t="s">
        <v>21</v>
      </c>
      <c r="D29" s="2">
        <v>2014</v>
      </c>
      <c r="E29" s="88">
        <v>3</v>
      </c>
      <c r="F29" s="81"/>
      <c r="G29" s="4">
        <v>17700000</v>
      </c>
      <c r="H29" s="4">
        <f t="shared" si="5"/>
        <v>2212500</v>
      </c>
      <c r="I29" s="4">
        <f t="shared" si="3"/>
        <v>15487500</v>
      </c>
      <c r="J29" s="88">
        <v>3</v>
      </c>
      <c r="K29" s="81"/>
      <c r="L29" s="4">
        <v>17700000</v>
      </c>
      <c r="M29" s="4">
        <f t="shared" si="4"/>
        <v>2212500</v>
      </c>
      <c r="N29" s="44"/>
      <c r="O29" s="44"/>
      <c r="P29" s="44"/>
      <c r="Q29" s="44"/>
      <c r="R29" s="44"/>
      <c r="U29" s="4">
        <v>4425000</v>
      </c>
    </row>
    <row r="30" spans="1:21" ht="15">
      <c r="A30" s="6"/>
      <c r="B30" s="45" t="s">
        <v>20</v>
      </c>
      <c r="C30" s="2" t="s">
        <v>21</v>
      </c>
      <c r="D30" s="2">
        <v>2014</v>
      </c>
      <c r="E30" s="88">
        <v>1</v>
      </c>
      <c r="F30" s="81"/>
      <c r="G30" s="4">
        <v>48200000</v>
      </c>
      <c r="H30" s="4">
        <f t="shared" si="5"/>
        <v>6025000</v>
      </c>
      <c r="I30" s="4">
        <f t="shared" si="3"/>
        <v>42175000</v>
      </c>
      <c r="J30" s="88">
        <v>1</v>
      </c>
      <c r="K30" s="81"/>
      <c r="L30" s="4">
        <v>48200000</v>
      </c>
      <c r="M30" s="4">
        <f t="shared" si="4"/>
        <v>6025000</v>
      </c>
      <c r="N30" s="44"/>
      <c r="O30" s="44"/>
      <c r="P30" s="44"/>
      <c r="Q30" s="44"/>
      <c r="R30" s="44"/>
      <c r="U30" s="4">
        <v>12050000</v>
      </c>
    </row>
    <row r="31" spans="1:21" ht="15">
      <c r="A31" s="6"/>
      <c r="B31" s="45" t="s">
        <v>40</v>
      </c>
      <c r="C31" s="2" t="s">
        <v>21</v>
      </c>
      <c r="D31" s="2">
        <v>2014</v>
      </c>
      <c r="E31" s="88">
        <v>1</v>
      </c>
      <c r="F31" s="81"/>
      <c r="G31" s="4">
        <v>8700000</v>
      </c>
      <c r="H31" s="4">
        <f t="shared" si="5"/>
        <v>1087500</v>
      </c>
      <c r="I31" s="4">
        <f t="shared" si="3"/>
        <v>7612500</v>
      </c>
      <c r="J31" s="88">
        <v>1</v>
      </c>
      <c r="K31" s="81"/>
      <c r="L31" s="4">
        <v>8700000</v>
      </c>
      <c r="M31" s="4">
        <f t="shared" si="4"/>
        <v>1087500</v>
      </c>
      <c r="N31" s="44"/>
      <c r="O31" s="44"/>
      <c r="P31" s="44"/>
      <c r="Q31" s="44"/>
      <c r="R31" s="44"/>
      <c r="U31" s="4">
        <v>2175000</v>
      </c>
    </row>
    <row r="32" spans="1:21" ht="15">
      <c r="A32" s="6"/>
      <c r="B32" s="45" t="s">
        <v>41</v>
      </c>
      <c r="C32" s="2" t="s">
        <v>21</v>
      </c>
      <c r="D32" s="2">
        <v>2014</v>
      </c>
      <c r="E32" s="88">
        <v>1</v>
      </c>
      <c r="F32" s="81"/>
      <c r="G32" s="4">
        <v>28000000</v>
      </c>
      <c r="H32" s="4">
        <f t="shared" si="5"/>
        <v>3500000</v>
      </c>
      <c r="I32" s="4">
        <f t="shared" si="3"/>
        <v>24500000</v>
      </c>
      <c r="J32" s="88">
        <v>1</v>
      </c>
      <c r="K32" s="81"/>
      <c r="L32" s="4">
        <v>28000000</v>
      </c>
      <c r="M32" s="4">
        <f t="shared" si="4"/>
        <v>3500000</v>
      </c>
      <c r="N32" s="44"/>
      <c r="O32" s="44"/>
      <c r="P32" s="44"/>
      <c r="Q32" s="44"/>
      <c r="R32" s="44"/>
      <c r="U32" s="4">
        <v>7000000</v>
      </c>
    </row>
    <row r="33" spans="1:21" ht="15">
      <c r="A33" s="2"/>
      <c r="B33" s="45" t="s">
        <v>59</v>
      </c>
      <c r="C33" s="2" t="s">
        <v>17</v>
      </c>
      <c r="D33" s="2">
        <v>2019</v>
      </c>
      <c r="E33" s="88">
        <v>1</v>
      </c>
      <c r="F33" s="81"/>
      <c r="G33" s="4">
        <v>15500000</v>
      </c>
      <c r="H33" s="4">
        <f>U33-(G33*0.2)</f>
        <v>9300000</v>
      </c>
      <c r="I33" s="4">
        <f t="shared" si="3"/>
        <v>6200000</v>
      </c>
      <c r="J33" s="88">
        <v>1</v>
      </c>
      <c r="K33" s="81"/>
      <c r="L33" s="4">
        <v>15500000</v>
      </c>
      <c r="M33" s="4">
        <f t="shared" si="4"/>
        <v>9300000</v>
      </c>
      <c r="N33" s="44"/>
      <c r="O33" s="44"/>
      <c r="P33" s="44"/>
      <c r="Q33" s="44"/>
      <c r="R33" s="44"/>
      <c r="U33" s="4">
        <v>12400000</v>
      </c>
    </row>
    <row r="34" spans="1:21" ht="15">
      <c r="A34" s="2"/>
      <c r="B34" s="45" t="s">
        <v>60</v>
      </c>
      <c r="C34" s="2" t="s">
        <v>17</v>
      </c>
      <c r="D34" s="2">
        <v>2020</v>
      </c>
      <c r="E34" s="3">
        <v>1</v>
      </c>
      <c r="F34" s="81"/>
      <c r="G34" s="4">
        <v>16500000</v>
      </c>
      <c r="H34" s="4">
        <f>U34-(G34*0.2)</f>
        <v>13200000</v>
      </c>
      <c r="I34" s="4">
        <f t="shared" si="3"/>
        <v>3300000</v>
      </c>
      <c r="J34" s="3">
        <v>1</v>
      </c>
      <c r="K34" s="81"/>
      <c r="L34" s="4">
        <v>16500000</v>
      </c>
      <c r="M34" s="4">
        <f t="shared" si="4"/>
        <v>13200000</v>
      </c>
      <c r="N34" s="44"/>
      <c r="O34" s="44"/>
      <c r="P34" s="44"/>
      <c r="Q34" s="44"/>
      <c r="R34" s="44"/>
      <c r="U34" s="4">
        <v>16500000</v>
      </c>
    </row>
    <row r="35" spans="1:21" ht="15.75" customHeight="1">
      <c r="A35" s="10"/>
      <c r="B35" s="11" t="s">
        <v>22</v>
      </c>
      <c r="C35" s="38"/>
      <c r="D35" s="38"/>
      <c r="E35" s="13">
        <f>E10+E16+E17+E18+E24</f>
        <v>0</v>
      </c>
      <c r="F35" s="70">
        <f>F10+F16+F17+F18+F24</f>
        <v>0</v>
      </c>
      <c r="G35" s="13">
        <f>G11+G19+G25</f>
        <v>10342994620</v>
      </c>
      <c r="H35" s="13">
        <f>H11+H19+H25</f>
        <v>6337575846.4</v>
      </c>
      <c r="I35" s="13">
        <f>I25+I19+I11</f>
        <v>4005418773.6000004</v>
      </c>
      <c r="J35" s="13">
        <f>J10+J16+J17+J18+J24</f>
        <v>0</v>
      </c>
      <c r="K35" s="70">
        <f>K10+K16+K17+K18+K24</f>
        <v>0</v>
      </c>
      <c r="L35" s="13">
        <f>L11+L19+L25</f>
        <v>10342994620</v>
      </c>
      <c r="M35" s="13">
        <f>M11+M19+M25</f>
        <v>6337575846.4</v>
      </c>
      <c r="N35" s="12"/>
      <c r="O35" s="12"/>
      <c r="P35" s="12"/>
      <c r="Q35" s="12"/>
      <c r="R35" s="12"/>
      <c r="U35" s="99">
        <v>169560034811</v>
      </c>
    </row>
    <row r="36" spans="1:21" ht="15">
      <c r="A36" s="31"/>
      <c r="B36" s="32"/>
      <c r="C36" s="48"/>
      <c r="D36" s="48"/>
      <c r="E36" s="52"/>
      <c r="F36" s="86"/>
      <c r="G36" s="54"/>
      <c r="H36" s="54"/>
      <c r="I36" s="54"/>
      <c r="J36" s="53"/>
      <c r="K36" s="86"/>
      <c r="L36" s="54"/>
      <c r="M36" s="54"/>
      <c r="N36" s="33"/>
      <c r="O36" s="33"/>
      <c r="P36" s="33"/>
      <c r="Q36" s="33"/>
      <c r="R36" s="33"/>
      <c r="U36" s="100"/>
    </row>
    <row r="37" spans="1:21" ht="15">
      <c r="A37" s="31"/>
      <c r="B37" s="32"/>
      <c r="C37" s="48"/>
      <c r="D37" s="48"/>
      <c r="E37" s="52"/>
      <c r="F37" s="86"/>
      <c r="G37" s="54"/>
      <c r="H37" s="54"/>
      <c r="I37" s="54"/>
      <c r="J37" s="53"/>
      <c r="K37" s="86"/>
      <c r="L37" s="54"/>
      <c r="M37" s="54"/>
      <c r="N37" s="33"/>
      <c r="O37" s="33"/>
      <c r="P37" s="33"/>
      <c r="Q37" s="33"/>
      <c r="R37" s="33"/>
      <c r="U37" s="100"/>
    </row>
    <row r="38" spans="1:21" ht="15">
      <c r="A38" s="14"/>
      <c r="B38" s="15"/>
      <c r="C38" s="14"/>
      <c r="D38" s="14"/>
      <c r="E38" s="55"/>
      <c r="F38" s="67"/>
      <c r="G38" s="57"/>
      <c r="H38" s="57"/>
      <c r="I38" s="57"/>
      <c r="J38" s="57"/>
      <c r="K38" s="73"/>
      <c r="L38" s="57"/>
      <c r="M38" s="163" t="s">
        <v>63</v>
      </c>
      <c r="N38" s="163"/>
      <c r="O38" s="163"/>
      <c r="P38" s="163"/>
      <c r="Q38" s="163"/>
      <c r="U38" s="5"/>
    </row>
    <row r="39" spans="1:21" ht="15.75" customHeight="1">
      <c r="A39" s="5"/>
      <c r="B39" s="79" t="s">
        <v>11</v>
      </c>
      <c r="C39" s="22"/>
      <c r="D39" s="22"/>
      <c r="E39" s="58"/>
      <c r="F39" s="67"/>
      <c r="G39" s="57"/>
      <c r="H39" s="57"/>
      <c r="I39" s="57"/>
      <c r="J39" s="57"/>
      <c r="K39" s="73"/>
      <c r="L39" s="57"/>
      <c r="M39" s="156" t="s">
        <v>12</v>
      </c>
      <c r="N39" s="156"/>
      <c r="O39" s="156"/>
      <c r="P39" s="156"/>
      <c r="Q39" s="156"/>
      <c r="U39" s="5"/>
    </row>
    <row r="40" spans="5:15" ht="15">
      <c r="E40" s="59"/>
      <c r="F40" s="65"/>
      <c r="J40" s="50"/>
      <c r="K40" s="65"/>
      <c r="N40" s="20"/>
      <c r="O40" s="20"/>
    </row>
    <row r="41" spans="5:15" ht="15">
      <c r="E41" s="59"/>
      <c r="F41" s="65"/>
      <c r="J41" s="50"/>
      <c r="K41" s="65"/>
      <c r="N41" s="20"/>
      <c r="O41" s="20"/>
    </row>
    <row r="42" spans="5:15" ht="15">
      <c r="E42" s="59"/>
      <c r="F42" s="65"/>
      <c r="J42" s="50"/>
      <c r="K42" s="65"/>
      <c r="N42" s="20"/>
      <c r="O42" s="20"/>
    </row>
    <row r="43" spans="5:15" ht="15">
      <c r="E43" s="59"/>
      <c r="F43" s="65"/>
      <c r="J43" s="50"/>
      <c r="K43" s="65"/>
      <c r="N43" s="20"/>
      <c r="O43" s="20"/>
    </row>
    <row r="44" spans="5:15" ht="15">
      <c r="E44" s="59"/>
      <c r="F44" s="65"/>
      <c r="J44" s="50"/>
      <c r="K44" s="65"/>
      <c r="N44" s="20"/>
      <c r="O44" s="20"/>
    </row>
    <row r="45" spans="2:17" ht="15">
      <c r="B45" s="23" t="s">
        <v>56</v>
      </c>
      <c r="E45" s="59"/>
      <c r="F45" s="65"/>
      <c r="J45" s="50"/>
      <c r="K45" s="65"/>
      <c r="M45" s="173" t="s">
        <v>58</v>
      </c>
      <c r="N45" s="173"/>
      <c r="O45" s="173"/>
      <c r="P45" s="173"/>
      <c r="Q45" s="173"/>
    </row>
    <row r="46" spans="5:15" ht="15">
      <c r="E46" s="59"/>
      <c r="F46" s="65"/>
      <c r="J46" s="50"/>
      <c r="K46" s="65"/>
      <c r="N46" s="20"/>
      <c r="O46" s="20"/>
    </row>
    <row r="47" spans="2:21" ht="15">
      <c r="B47" s="23"/>
      <c r="E47" s="59"/>
      <c r="F47" s="65"/>
      <c r="J47" s="50"/>
      <c r="K47" s="65"/>
      <c r="M47" s="157"/>
      <c r="N47" s="157"/>
      <c r="O47" s="157"/>
      <c r="P47" s="157"/>
      <c r="Q47" s="157"/>
      <c r="U47" s="5"/>
    </row>
  </sheetData>
  <sheetProtection/>
  <mergeCells count="34">
    <mergeCell ref="A24:B24"/>
    <mergeCell ref="A10:B10"/>
    <mergeCell ref="A17:B17"/>
    <mergeCell ref="A18:B18"/>
    <mergeCell ref="A16:B16"/>
    <mergeCell ref="U8:U9"/>
    <mergeCell ref="P8:Q8"/>
    <mergeCell ref="I7:I9"/>
    <mergeCell ref="M45:Q45"/>
    <mergeCell ref="J7:M7"/>
    <mergeCell ref="M8:M9"/>
    <mergeCell ref="H8:H9"/>
    <mergeCell ref="E7:H7"/>
    <mergeCell ref="J8:J9"/>
    <mergeCell ref="M2:Q2"/>
    <mergeCell ref="A4:R4"/>
    <mergeCell ref="L8:L9"/>
    <mergeCell ref="C7:C9"/>
    <mergeCell ref="B7:B9"/>
    <mergeCell ref="K8:K9"/>
    <mergeCell ref="A7:A9"/>
    <mergeCell ref="G8:G9"/>
    <mergeCell ref="D7:D9"/>
    <mergeCell ref="N8:O8"/>
    <mergeCell ref="A1:B1"/>
    <mergeCell ref="A2:B2"/>
    <mergeCell ref="M47:Q47"/>
    <mergeCell ref="A5:R5"/>
    <mergeCell ref="R7:R9"/>
    <mergeCell ref="E8:E9"/>
    <mergeCell ref="F8:F9"/>
    <mergeCell ref="N7:Q7"/>
    <mergeCell ref="M38:Q38"/>
    <mergeCell ref="M39:Q39"/>
  </mergeCells>
  <printOptions/>
  <pageMargins left="0.24" right="0" top="0.25" bottom="0.24" header="0.2" footer="0.2"/>
  <pageSetup horizontalDpi="600" verticalDpi="600" orientation="landscape" paperSize="9" scale="86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5"/>
  <sheetViews>
    <sheetView tabSelected="1" zoomScaleSheetLayoutView="100" zoomScalePageLayoutView="0" workbookViewId="0" topLeftCell="A16">
      <selection activeCell="L27" sqref="L27:L28"/>
    </sheetView>
  </sheetViews>
  <sheetFormatPr defaultColWidth="9.875" defaultRowHeight="15.75"/>
  <cols>
    <col min="1" max="1" width="4.75390625" style="18" customWidth="1"/>
    <col min="2" max="2" width="31.625" style="19" customWidth="1"/>
    <col min="3" max="3" width="6.00390625" style="18" bestFit="1" customWidth="1"/>
    <col min="4" max="4" width="6.625" style="18" customWidth="1"/>
    <col min="5" max="5" width="6.25390625" style="49" customWidth="1"/>
    <col min="6" max="6" width="7.625" style="83" customWidth="1"/>
    <col min="7" max="7" width="15.50390625" style="50" customWidth="1"/>
    <col min="8" max="8" width="14.875" style="50" customWidth="1"/>
    <col min="9" max="9" width="6.875" style="21" customWidth="1"/>
    <col min="10" max="10" width="8.375" style="83" customWidth="1"/>
    <col min="11" max="11" width="15.25390625" style="50" customWidth="1"/>
    <col min="12" max="12" width="14.125" style="50" customWidth="1"/>
    <col min="13" max="13" width="3.375" style="5" customWidth="1"/>
    <col min="14" max="14" width="3.625" style="5" bestFit="1" customWidth="1"/>
    <col min="15" max="15" width="2.875" style="5" customWidth="1"/>
    <col min="16" max="16" width="3.375" style="5" customWidth="1"/>
    <col min="17" max="17" width="5.00390625" style="5" customWidth="1"/>
    <col min="18" max="18" width="1.12109375" style="5" hidden="1" customWidth="1"/>
    <col min="19" max="19" width="9.875" style="5" customWidth="1"/>
    <col min="20" max="20" width="15.625" style="20" customWidth="1"/>
    <col min="21" max="21" width="9.875" style="5" customWidth="1"/>
    <col min="22" max="22" width="15.375" style="5" customWidth="1"/>
    <col min="23" max="16384" width="9.875" style="5" customWidth="1"/>
  </cols>
  <sheetData>
    <row r="1" spans="1:2" ht="15">
      <c r="A1" s="155" t="s">
        <v>48</v>
      </c>
      <c r="B1" s="155"/>
    </row>
    <row r="2" spans="1:20" ht="15">
      <c r="A2" s="156" t="s">
        <v>78</v>
      </c>
      <c r="B2" s="156"/>
      <c r="C2" s="23"/>
      <c r="D2" s="23"/>
      <c r="E2" s="51"/>
      <c r="L2" s="164" t="s">
        <v>23</v>
      </c>
      <c r="M2" s="164"/>
      <c r="N2" s="164"/>
      <c r="O2" s="164"/>
      <c r="P2" s="164"/>
      <c r="T2" s="5"/>
    </row>
    <row r="3" ht="15">
      <c r="A3" s="23"/>
    </row>
    <row r="4" spans="1:20" ht="18.75" customHeight="1">
      <c r="A4" s="158" t="s">
        <v>81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T4" s="5"/>
    </row>
    <row r="6" spans="1:20" ht="15.75" customHeight="1">
      <c r="A6" s="159" t="s">
        <v>0</v>
      </c>
      <c r="B6" s="167" t="s">
        <v>1</v>
      </c>
      <c r="C6" s="159" t="s">
        <v>25</v>
      </c>
      <c r="D6" s="159" t="s">
        <v>26</v>
      </c>
      <c r="E6" s="177" t="s">
        <v>2</v>
      </c>
      <c r="F6" s="177"/>
      <c r="G6" s="177"/>
      <c r="H6" s="177"/>
      <c r="I6" s="174" t="s">
        <v>3</v>
      </c>
      <c r="J6" s="175"/>
      <c r="K6" s="175"/>
      <c r="L6" s="176"/>
      <c r="M6" s="159" t="s">
        <v>4</v>
      </c>
      <c r="N6" s="159"/>
      <c r="O6" s="159"/>
      <c r="P6" s="159"/>
      <c r="Q6" s="159" t="s">
        <v>5</v>
      </c>
      <c r="T6" s="18" t="s">
        <v>77</v>
      </c>
    </row>
    <row r="7" spans="1:20" ht="15" customHeight="1">
      <c r="A7" s="159"/>
      <c r="B7" s="168"/>
      <c r="C7" s="159"/>
      <c r="D7" s="159"/>
      <c r="E7" s="160" t="s">
        <v>32</v>
      </c>
      <c r="F7" s="162" t="s">
        <v>29</v>
      </c>
      <c r="G7" s="172" t="s">
        <v>27</v>
      </c>
      <c r="H7" s="172" t="s">
        <v>28</v>
      </c>
      <c r="I7" s="160" t="s">
        <v>32</v>
      </c>
      <c r="J7" s="170" t="s">
        <v>29</v>
      </c>
      <c r="K7" s="165" t="s">
        <v>27</v>
      </c>
      <c r="L7" s="165" t="s">
        <v>28</v>
      </c>
      <c r="M7" s="159" t="s">
        <v>6</v>
      </c>
      <c r="N7" s="159"/>
      <c r="O7" s="159" t="s">
        <v>7</v>
      </c>
      <c r="P7" s="159"/>
      <c r="Q7" s="159"/>
      <c r="T7" s="183" t="s">
        <v>28</v>
      </c>
    </row>
    <row r="8" spans="1:20" ht="45" customHeight="1">
      <c r="A8" s="159"/>
      <c r="B8" s="169"/>
      <c r="C8" s="159"/>
      <c r="D8" s="159"/>
      <c r="E8" s="161"/>
      <c r="F8" s="162"/>
      <c r="G8" s="172"/>
      <c r="H8" s="172"/>
      <c r="I8" s="161"/>
      <c r="J8" s="171"/>
      <c r="K8" s="166"/>
      <c r="L8" s="166"/>
      <c r="M8" s="46" t="s">
        <v>8</v>
      </c>
      <c r="N8" s="46" t="s">
        <v>9</v>
      </c>
      <c r="O8" s="46" t="s">
        <v>8</v>
      </c>
      <c r="P8" s="46" t="s">
        <v>9</v>
      </c>
      <c r="Q8" s="159"/>
      <c r="T8" s="183"/>
    </row>
    <row r="9" spans="1:22" s="1" customFormat="1" ht="23.25" customHeight="1">
      <c r="A9" s="179" t="s">
        <v>10</v>
      </c>
      <c r="B9" s="180"/>
      <c r="C9" s="94"/>
      <c r="D9" s="94"/>
      <c r="E9" s="35">
        <f aca="true" t="shared" si="0" ref="E9:L9">E10+E11+E12+E13</f>
        <v>8</v>
      </c>
      <c r="F9" s="84">
        <f t="shared" si="0"/>
        <v>1374.44</v>
      </c>
      <c r="G9" s="35">
        <f t="shared" si="0"/>
        <v>9716497620</v>
      </c>
      <c r="H9" s="35">
        <f t="shared" si="0"/>
        <v>5218173098</v>
      </c>
      <c r="I9" s="35">
        <f t="shared" si="0"/>
        <v>8</v>
      </c>
      <c r="J9" s="35">
        <f t="shared" si="0"/>
        <v>1374.44</v>
      </c>
      <c r="K9" s="35">
        <f t="shared" si="0"/>
        <v>9716497620</v>
      </c>
      <c r="L9" s="35">
        <f t="shared" si="0"/>
        <v>5218173098</v>
      </c>
      <c r="M9" s="95"/>
      <c r="N9" s="95"/>
      <c r="O9" s="95"/>
      <c r="P9" s="95"/>
      <c r="Q9" s="95"/>
      <c r="T9" s="98">
        <v>153263301379</v>
      </c>
      <c r="V9" s="87"/>
    </row>
    <row r="10" spans="1:22" ht="23.25" customHeight="1">
      <c r="A10" s="2">
        <v>1</v>
      </c>
      <c r="B10" s="45" t="s">
        <v>51</v>
      </c>
      <c r="C10" s="2" t="s">
        <v>14</v>
      </c>
      <c r="D10" s="2">
        <v>2007</v>
      </c>
      <c r="E10" s="88">
        <v>2</v>
      </c>
      <c r="F10" s="76">
        <v>112</v>
      </c>
      <c r="G10" s="4">
        <v>217418000</v>
      </c>
      <c r="H10" s="4"/>
      <c r="I10" s="88">
        <v>2</v>
      </c>
      <c r="J10" s="76">
        <v>112</v>
      </c>
      <c r="K10" s="4">
        <v>217418000</v>
      </c>
      <c r="L10" s="4"/>
      <c r="M10" s="44"/>
      <c r="N10" s="44"/>
      <c r="O10" s="44"/>
      <c r="P10" s="44"/>
      <c r="Q10" s="44"/>
      <c r="T10" s="4">
        <v>16980343</v>
      </c>
      <c r="V10" s="87"/>
    </row>
    <row r="11" spans="1:22" ht="23.25" customHeight="1">
      <c r="A11" s="2">
        <v>2</v>
      </c>
      <c r="B11" s="45" t="s">
        <v>52</v>
      </c>
      <c r="C11" s="2" t="s">
        <v>14</v>
      </c>
      <c r="D11" s="2">
        <v>2006</v>
      </c>
      <c r="E11" s="88">
        <v>2</v>
      </c>
      <c r="F11" s="76">
        <v>112</v>
      </c>
      <c r="G11" s="4">
        <v>53900000</v>
      </c>
      <c r="H11" s="4">
        <v>0</v>
      </c>
      <c r="I11" s="88">
        <v>2</v>
      </c>
      <c r="J11" s="76">
        <v>112</v>
      </c>
      <c r="K11" s="4">
        <v>53900000</v>
      </c>
      <c r="L11" s="4">
        <v>0</v>
      </c>
      <c r="M11" s="44"/>
      <c r="N11" s="44"/>
      <c r="O11" s="44"/>
      <c r="P11" s="44"/>
      <c r="Q11" s="44"/>
      <c r="T11" s="4">
        <v>4301220</v>
      </c>
      <c r="V11" s="87"/>
    </row>
    <row r="12" spans="1:22" ht="23.25" customHeight="1">
      <c r="A12" s="2">
        <v>3</v>
      </c>
      <c r="B12" s="45" t="s">
        <v>53</v>
      </c>
      <c r="C12" s="2" t="s">
        <v>14</v>
      </c>
      <c r="D12" s="2">
        <v>1997</v>
      </c>
      <c r="E12" s="88">
        <v>3</v>
      </c>
      <c r="F12" s="76">
        <v>168</v>
      </c>
      <c r="G12" s="4">
        <v>125349120</v>
      </c>
      <c r="H12" s="4">
        <v>0</v>
      </c>
      <c r="I12" s="88">
        <v>3</v>
      </c>
      <c r="J12" s="76">
        <v>168</v>
      </c>
      <c r="K12" s="4">
        <v>125349120</v>
      </c>
      <c r="L12" s="4">
        <f>H12</f>
        <v>0</v>
      </c>
      <c r="M12" s="44"/>
      <c r="N12" s="44"/>
      <c r="O12" s="44"/>
      <c r="P12" s="44"/>
      <c r="Q12" s="44"/>
      <c r="T12" s="4"/>
      <c r="V12" s="87"/>
    </row>
    <row r="13" spans="1:22" ht="23.25" customHeight="1">
      <c r="A13" s="2">
        <v>4</v>
      </c>
      <c r="B13" s="45" t="s">
        <v>15</v>
      </c>
      <c r="C13" s="2" t="s">
        <v>14</v>
      </c>
      <c r="D13" s="2">
        <v>2014</v>
      </c>
      <c r="E13" s="88">
        <v>1</v>
      </c>
      <c r="F13" s="76">
        <v>982.44</v>
      </c>
      <c r="G13" s="4">
        <v>9319830500</v>
      </c>
      <c r="H13" s="4">
        <v>5218173098</v>
      </c>
      <c r="I13" s="88">
        <v>1</v>
      </c>
      <c r="J13" s="76">
        <v>982.44</v>
      </c>
      <c r="K13" s="4">
        <v>9319830500</v>
      </c>
      <c r="L13" s="4">
        <v>5218173098</v>
      </c>
      <c r="M13" s="44"/>
      <c r="N13" s="44"/>
      <c r="O13" s="44"/>
      <c r="P13" s="44"/>
      <c r="Q13" s="44"/>
      <c r="T13" s="4">
        <v>6336552758</v>
      </c>
      <c r="V13" s="87">
        <f>L13-(K13*4%)</f>
        <v>4845379878</v>
      </c>
    </row>
    <row r="14" spans="1:20" s="1" customFormat="1" ht="23.25" customHeight="1">
      <c r="A14" s="178" t="s">
        <v>35</v>
      </c>
      <c r="B14" s="178"/>
      <c r="C14" s="6"/>
      <c r="D14" s="6"/>
      <c r="E14" s="36"/>
      <c r="F14" s="85"/>
      <c r="G14" s="36"/>
      <c r="H14" s="36"/>
      <c r="I14" s="36"/>
      <c r="J14" s="85"/>
      <c r="K14" s="36"/>
      <c r="L14" s="36"/>
      <c r="M14" s="8"/>
      <c r="N14" s="8"/>
      <c r="O14" s="8"/>
      <c r="P14" s="8"/>
      <c r="Q14" s="8"/>
      <c r="T14" s="9">
        <v>2905898728</v>
      </c>
    </row>
    <row r="15" spans="1:20" s="1" customFormat="1" ht="23.25" customHeight="1">
      <c r="A15" s="178" t="s">
        <v>34</v>
      </c>
      <c r="B15" s="178"/>
      <c r="C15" s="6"/>
      <c r="D15" s="6"/>
      <c r="E15" s="37"/>
      <c r="F15" s="82"/>
      <c r="G15" s="9"/>
      <c r="H15" s="9"/>
      <c r="I15" s="37"/>
      <c r="J15" s="82"/>
      <c r="K15" s="9"/>
      <c r="L15" s="9"/>
      <c r="M15" s="8"/>
      <c r="N15" s="8"/>
      <c r="O15" s="8"/>
      <c r="P15" s="8"/>
      <c r="Q15" s="8"/>
      <c r="T15" s="9"/>
    </row>
    <row r="16" spans="1:20" s="1" customFormat="1" ht="23.25" customHeight="1">
      <c r="A16" s="178" t="s">
        <v>33</v>
      </c>
      <c r="B16" s="178"/>
      <c r="C16" s="6"/>
      <c r="D16" s="6"/>
      <c r="E16" s="36">
        <f>SUM(E17:E20)</f>
        <v>9</v>
      </c>
      <c r="F16" s="36"/>
      <c r="G16" s="36">
        <f aca="true" t="shared" si="1" ref="G16:L16">SUM(G17:G20)</f>
        <v>482470000</v>
      </c>
      <c r="H16" s="36">
        <f t="shared" si="1"/>
        <v>209120000</v>
      </c>
      <c r="I16" s="36">
        <f t="shared" si="1"/>
        <v>9</v>
      </c>
      <c r="J16" s="36"/>
      <c r="K16" s="36">
        <f t="shared" si="1"/>
        <v>482470000</v>
      </c>
      <c r="L16" s="36">
        <f t="shared" si="1"/>
        <v>209120000</v>
      </c>
      <c r="M16" s="8"/>
      <c r="N16" s="8"/>
      <c r="O16" s="8"/>
      <c r="P16" s="8"/>
      <c r="Q16" s="8"/>
      <c r="T16" s="9">
        <v>10923759163</v>
      </c>
    </row>
    <row r="17" spans="1:20" ht="23.25" customHeight="1">
      <c r="A17" s="2">
        <v>1</v>
      </c>
      <c r="B17" s="45" t="s">
        <v>19</v>
      </c>
      <c r="C17" s="2" t="s">
        <v>18</v>
      </c>
      <c r="D17" s="2">
        <v>2016</v>
      </c>
      <c r="E17" s="88">
        <v>1</v>
      </c>
      <c r="F17" s="81"/>
      <c r="G17" s="4">
        <f>21520000/2</f>
        <v>10760000</v>
      </c>
      <c r="H17" s="4">
        <f>T17-(G17*0.2)</f>
        <v>0</v>
      </c>
      <c r="I17" s="88">
        <v>1</v>
      </c>
      <c r="J17" s="81"/>
      <c r="K17" s="4">
        <f>21520000/2</f>
        <v>10760000</v>
      </c>
      <c r="L17" s="4">
        <f>H17</f>
        <v>0</v>
      </c>
      <c r="M17" s="44"/>
      <c r="N17" s="44"/>
      <c r="O17" s="44"/>
      <c r="P17" s="44"/>
      <c r="Q17" s="44"/>
      <c r="T17" s="4">
        <v>2152000</v>
      </c>
    </row>
    <row r="18" spans="1:22" ht="23.25" customHeight="1">
      <c r="A18" s="2">
        <v>2</v>
      </c>
      <c r="B18" s="45" t="s">
        <v>16</v>
      </c>
      <c r="C18" s="2" t="s">
        <v>17</v>
      </c>
      <c r="D18" s="2">
        <v>2018</v>
      </c>
      <c r="E18" s="88">
        <v>3</v>
      </c>
      <c r="F18" s="81"/>
      <c r="G18" s="4">
        <v>38310000</v>
      </c>
      <c r="H18" s="4">
        <f>T18-(G18*20%)-(G18*20%)</f>
        <v>0</v>
      </c>
      <c r="I18" s="88">
        <v>3</v>
      </c>
      <c r="J18" s="81"/>
      <c r="K18" s="4">
        <v>38310000</v>
      </c>
      <c r="L18" s="4">
        <f>H18</f>
        <v>0</v>
      </c>
      <c r="M18" s="44"/>
      <c r="N18" s="44"/>
      <c r="O18" s="44"/>
      <c r="P18" s="44"/>
      <c r="Q18" s="44"/>
      <c r="T18" s="4">
        <v>15324000</v>
      </c>
      <c r="V18" s="20">
        <f>H18-(G18*20%)</f>
        <v>-7662000</v>
      </c>
    </row>
    <row r="19" spans="1:22" ht="23.25" customHeight="1">
      <c r="A19" s="2">
        <v>3</v>
      </c>
      <c r="B19" s="45" t="s">
        <v>24</v>
      </c>
      <c r="C19" s="2" t="s">
        <v>17</v>
      </c>
      <c r="D19" s="2">
        <v>2020</v>
      </c>
      <c r="E19" s="88">
        <v>1</v>
      </c>
      <c r="F19" s="81"/>
      <c r="G19" s="4">
        <v>373800000</v>
      </c>
      <c r="H19" s="4">
        <v>149520000</v>
      </c>
      <c r="I19" s="88">
        <v>1</v>
      </c>
      <c r="J19" s="81"/>
      <c r="K19" s="4">
        <v>373800000</v>
      </c>
      <c r="L19" s="4">
        <v>149520000</v>
      </c>
      <c r="M19" s="44"/>
      <c r="N19" s="44"/>
      <c r="O19" s="44"/>
      <c r="P19" s="44"/>
      <c r="Q19" s="44"/>
      <c r="T19" s="4">
        <v>373800000</v>
      </c>
      <c r="V19" s="20"/>
    </row>
    <row r="20" spans="1:22" ht="23.25" customHeight="1">
      <c r="A20" s="2">
        <v>4</v>
      </c>
      <c r="B20" s="139" t="s">
        <v>82</v>
      </c>
      <c r="C20" s="2" t="s">
        <v>17</v>
      </c>
      <c r="D20" s="102">
        <v>2023</v>
      </c>
      <c r="E20" s="140">
        <v>4</v>
      </c>
      <c r="F20" s="103"/>
      <c r="G20" s="105">
        <f>14900000*E20</f>
        <v>59600000</v>
      </c>
      <c r="H20" s="105">
        <f>G20</f>
        <v>59600000</v>
      </c>
      <c r="I20" s="140">
        <v>4</v>
      </c>
      <c r="J20" s="103"/>
      <c r="K20" s="105">
        <v>59600000</v>
      </c>
      <c r="L20" s="105">
        <f>K20</f>
        <v>59600000</v>
      </c>
      <c r="M20" s="130"/>
      <c r="N20" s="130"/>
      <c r="O20" s="130"/>
      <c r="P20" s="130"/>
      <c r="Q20" s="130"/>
      <c r="T20" s="4"/>
      <c r="V20" s="20"/>
    </row>
    <row r="21" spans="1:20" s="1" customFormat="1" ht="23.25" customHeight="1">
      <c r="A21" s="185" t="s">
        <v>36</v>
      </c>
      <c r="B21" s="185"/>
      <c r="C21" s="93"/>
      <c r="D21" s="93"/>
      <c r="E21" s="129">
        <f>SUM(E22:E32)</f>
        <v>11</v>
      </c>
      <c r="F21" s="129"/>
      <c r="G21" s="129">
        <f>SUM(G22:G32)</f>
        <v>234274400</v>
      </c>
      <c r="H21" s="129">
        <f>SUM(H22:H32)</f>
        <v>72141475</v>
      </c>
      <c r="I21" s="129">
        <f>SUM(I22:I32)</f>
        <v>11</v>
      </c>
      <c r="J21" s="129"/>
      <c r="K21" s="129">
        <f>SUM(K22:K32)</f>
        <v>234274400</v>
      </c>
      <c r="L21" s="129">
        <f>SUM(L22:L32)</f>
        <v>72141475</v>
      </c>
      <c r="M21" s="131"/>
      <c r="N21" s="131"/>
      <c r="O21" s="131"/>
      <c r="P21" s="131"/>
      <c r="Q21" s="131"/>
      <c r="T21" s="9">
        <v>2467075542</v>
      </c>
    </row>
    <row r="22" spans="1:20" ht="23.25" customHeight="1">
      <c r="A22" s="2">
        <v>1</v>
      </c>
      <c r="B22" s="45" t="s">
        <v>30</v>
      </c>
      <c r="C22" s="2" t="s">
        <v>17</v>
      </c>
      <c r="D22" s="2">
        <v>2013</v>
      </c>
      <c r="E22" s="88">
        <v>1</v>
      </c>
      <c r="F22" s="81"/>
      <c r="G22" s="4">
        <v>10500000</v>
      </c>
      <c r="H22" s="4">
        <f>T22-(G22*0.2)</f>
        <v>0</v>
      </c>
      <c r="I22" s="88">
        <v>1</v>
      </c>
      <c r="J22" s="81"/>
      <c r="K22" s="4">
        <v>10500000</v>
      </c>
      <c r="L22" s="4">
        <f>H22</f>
        <v>0</v>
      </c>
      <c r="M22" s="44"/>
      <c r="N22" s="44"/>
      <c r="O22" s="44"/>
      <c r="P22" s="44"/>
      <c r="Q22" s="44"/>
      <c r="R22" s="30"/>
      <c r="S22" s="30"/>
      <c r="T22" s="106">
        <v>2100000</v>
      </c>
    </row>
    <row r="23" spans="1:22" ht="23.25" customHeight="1">
      <c r="A23" s="2">
        <v>2</v>
      </c>
      <c r="B23" s="45" t="s">
        <v>37</v>
      </c>
      <c r="C23" s="2" t="s">
        <v>21</v>
      </c>
      <c r="D23" s="2">
        <v>2014</v>
      </c>
      <c r="E23" s="88">
        <v>1</v>
      </c>
      <c r="F23" s="81"/>
      <c r="G23" s="4">
        <v>16527000</v>
      </c>
      <c r="H23" s="4">
        <v>0</v>
      </c>
      <c r="I23" s="88">
        <v>1</v>
      </c>
      <c r="J23" s="81"/>
      <c r="K23" s="4">
        <v>16527000</v>
      </c>
      <c r="L23" s="4">
        <v>0</v>
      </c>
      <c r="M23" s="44"/>
      <c r="N23" s="44"/>
      <c r="O23" s="44"/>
      <c r="P23" s="44"/>
      <c r="Q23" s="44"/>
      <c r="R23" s="30"/>
      <c r="S23" s="30"/>
      <c r="T23" s="106">
        <v>4131750</v>
      </c>
      <c r="V23" s="5">
        <f>L23-(K23*12.5%)</f>
        <v>-2065875</v>
      </c>
    </row>
    <row r="24" spans="1:20" ht="23.25" customHeight="1">
      <c r="A24" s="2">
        <v>3</v>
      </c>
      <c r="B24" s="45" t="s">
        <v>38</v>
      </c>
      <c r="C24" s="2" t="s">
        <v>21</v>
      </c>
      <c r="D24" s="2">
        <v>2014</v>
      </c>
      <c r="E24" s="88">
        <v>1</v>
      </c>
      <c r="F24" s="81"/>
      <c r="G24" s="4">
        <v>35000000</v>
      </c>
      <c r="H24" s="4">
        <v>0</v>
      </c>
      <c r="I24" s="88">
        <v>1</v>
      </c>
      <c r="J24" s="81"/>
      <c r="K24" s="4">
        <v>35000000</v>
      </c>
      <c r="L24" s="4">
        <v>0</v>
      </c>
      <c r="M24" s="44"/>
      <c r="N24" s="44"/>
      <c r="O24" s="44"/>
      <c r="P24" s="44"/>
      <c r="Q24" s="44"/>
      <c r="R24" s="30"/>
      <c r="S24" s="30"/>
      <c r="T24" s="106">
        <v>8750000</v>
      </c>
    </row>
    <row r="25" spans="1:20" ht="23.25" customHeight="1">
      <c r="A25" s="2">
        <v>4</v>
      </c>
      <c r="B25" s="45" t="s">
        <v>20</v>
      </c>
      <c r="C25" s="2" t="s">
        <v>21</v>
      </c>
      <c r="D25" s="2">
        <v>2014</v>
      </c>
      <c r="E25" s="88">
        <v>1</v>
      </c>
      <c r="F25" s="81"/>
      <c r="G25" s="4">
        <v>48200000</v>
      </c>
      <c r="H25" s="4">
        <v>0</v>
      </c>
      <c r="I25" s="88">
        <v>1</v>
      </c>
      <c r="J25" s="81"/>
      <c r="K25" s="4">
        <v>48200000</v>
      </c>
      <c r="L25" s="4">
        <v>0</v>
      </c>
      <c r="M25" s="44"/>
      <c r="N25" s="44"/>
      <c r="O25" s="44"/>
      <c r="P25" s="44"/>
      <c r="Q25" s="44"/>
      <c r="R25" s="30"/>
      <c r="S25" s="30"/>
      <c r="T25" s="106">
        <v>12050000</v>
      </c>
    </row>
    <row r="26" spans="1:22" ht="23.25" customHeight="1">
      <c r="A26" s="2">
        <v>5</v>
      </c>
      <c r="B26" s="45" t="s">
        <v>41</v>
      </c>
      <c r="C26" s="2" t="s">
        <v>21</v>
      </c>
      <c r="D26" s="2">
        <v>2014</v>
      </c>
      <c r="E26" s="88">
        <v>1</v>
      </c>
      <c r="F26" s="81"/>
      <c r="G26" s="4">
        <v>28000000</v>
      </c>
      <c r="H26" s="4">
        <v>0</v>
      </c>
      <c r="I26" s="88">
        <v>1</v>
      </c>
      <c r="J26" s="81"/>
      <c r="K26" s="4">
        <v>28000000</v>
      </c>
      <c r="L26" s="4">
        <v>0</v>
      </c>
      <c r="M26" s="44"/>
      <c r="N26" s="44"/>
      <c r="O26" s="44"/>
      <c r="P26" s="44"/>
      <c r="Q26" s="44"/>
      <c r="R26" s="30"/>
      <c r="S26" s="30"/>
      <c r="T26" s="106">
        <v>7000000</v>
      </c>
      <c r="V26" s="5">
        <f>L27-(K27*20%)</f>
        <v>3100000</v>
      </c>
    </row>
    <row r="27" spans="1:20" ht="23.25" customHeight="1">
      <c r="A27" s="2">
        <v>6</v>
      </c>
      <c r="B27" s="45" t="s">
        <v>59</v>
      </c>
      <c r="C27" s="2" t="s">
        <v>17</v>
      </c>
      <c r="D27" s="2">
        <v>2019</v>
      </c>
      <c r="E27" s="88">
        <v>1</v>
      </c>
      <c r="F27" s="81"/>
      <c r="G27" s="4">
        <v>15500000</v>
      </c>
      <c r="H27" s="4">
        <v>6200000</v>
      </c>
      <c r="I27" s="88">
        <v>1</v>
      </c>
      <c r="J27" s="81"/>
      <c r="K27" s="4">
        <v>15500000</v>
      </c>
      <c r="L27" s="4">
        <f>H27</f>
        <v>6200000</v>
      </c>
      <c r="M27" s="44"/>
      <c r="N27" s="44"/>
      <c r="O27" s="44"/>
      <c r="P27" s="44"/>
      <c r="Q27" s="44"/>
      <c r="R27" s="30"/>
      <c r="S27" s="30"/>
      <c r="T27" s="106">
        <f>9300000</f>
        <v>9300000</v>
      </c>
    </row>
    <row r="28" spans="1:20" ht="23.25" customHeight="1">
      <c r="A28" s="2">
        <v>7</v>
      </c>
      <c r="B28" s="45" t="s">
        <v>60</v>
      </c>
      <c r="C28" s="2" t="s">
        <v>17</v>
      </c>
      <c r="D28" s="2">
        <v>2020</v>
      </c>
      <c r="E28" s="3">
        <v>1</v>
      </c>
      <c r="F28" s="81"/>
      <c r="G28" s="4">
        <v>16500000</v>
      </c>
      <c r="H28" s="4">
        <v>9900000</v>
      </c>
      <c r="I28" s="3">
        <v>1</v>
      </c>
      <c r="J28" s="81"/>
      <c r="K28" s="4">
        <v>16500000</v>
      </c>
      <c r="L28" s="4">
        <f>H28</f>
        <v>9900000</v>
      </c>
      <c r="M28" s="44"/>
      <c r="N28" s="44"/>
      <c r="O28" s="44"/>
      <c r="P28" s="44"/>
      <c r="Q28" s="44"/>
      <c r="R28" s="30"/>
      <c r="S28" s="30"/>
      <c r="T28" s="106">
        <v>13200000</v>
      </c>
    </row>
    <row r="29" spans="1:20" ht="23.25" customHeight="1">
      <c r="A29" s="2">
        <v>8</v>
      </c>
      <c r="B29" s="134" t="s">
        <v>68</v>
      </c>
      <c r="C29" s="2" t="s">
        <v>73</v>
      </c>
      <c r="D29" s="2">
        <v>2022</v>
      </c>
      <c r="E29" s="3">
        <v>1</v>
      </c>
      <c r="F29" s="81"/>
      <c r="G29" s="4">
        <v>13721400</v>
      </c>
      <c r="H29" s="4">
        <f>G29-(G29*12.5%)</f>
        <v>12006225</v>
      </c>
      <c r="I29" s="3">
        <v>1</v>
      </c>
      <c r="J29" s="81"/>
      <c r="K29" s="4">
        <f aca="true" t="shared" si="2" ref="K29:L32">G29</f>
        <v>13721400</v>
      </c>
      <c r="L29" s="4">
        <f t="shared" si="2"/>
        <v>12006225</v>
      </c>
      <c r="M29" s="44"/>
      <c r="N29" s="44"/>
      <c r="O29" s="44"/>
      <c r="P29" s="44"/>
      <c r="Q29" s="44"/>
      <c r="R29" s="30"/>
      <c r="S29" s="30"/>
      <c r="T29" s="106"/>
    </row>
    <row r="30" spans="1:20" ht="23.25" customHeight="1">
      <c r="A30" s="2">
        <v>9</v>
      </c>
      <c r="B30" s="134" t="s">
        <v>69</v>
      </c>
      <c r="C30" s="2" t="s">
        <v>13</v>
      </c>
      <c r="D30" s="2">
        <v>2022</v>
      </c>
      <c r="E30" s="3">
        <v>1</v>
      </c>
      <c r="F30" s="81"/>
      <c r="G30" s="4">
        <v>11286000</v>
      </c>
      <c r="H30" s="4">
        <f>G30-(G30*12.5%)</f>
        <v>9875250</v>
      </c>
      <c r="I30" s="3">
        <v>1</v>
      </c>
      <c r="J30" s="81"/>
      <c r="K30" s="4">
        <f t="shared" si="2"/>
        <v>11286000</v>
      </c>
      <c r="L30" s="4">
        <f t="shared" si="2"/>
        <v>9875250</v>
      </c>
      <c r="M30" s="44"/>
      <c r="N30" s="44"/>
      <c r="O30" s="44"/>
      <c r="P30" s="44"/>
      <c r="Q30" s="44"/>
      <c r="R30" s="30"/>
      <c r="S30" s="30"/>
      <c r="T30" s="106"/>
    </row>
    <row r="31" spans="1:20" ht="23.25" customHeight="1">
      <c r="A31" s="2">
        <v>10</v>
      </c>
      <c r="B31" s="134" t="s">
        <v>70</v>
      </c>
      <c r="C31" s="2" t="s">
        <v>13</v>
      </c>
      <c r="D31" s="2">
        <v>2022</v>
      </c>
      <c r="E31" s="3">
        <v>1</v>
      </c>
      <c r="F31" s="81"/>
      <c r="G31" s="4">
        <v>20790000</v>
      </c>
      <c r="H31" s="4">
        <f>G31-(G31*12.5%)</f>
        <v>18191250</v>
      </c>
      <c r="I31" s="3">
        <v>1</v>
      </c>
      <c r="J31" s="81"/>
      <c r="K31" s="4">
        <f t="shared" si="2"/>
        <v>20790000</v>
      </c>
      <c r="L31" s="4">
        <f t="shared" si="2"/>
        <v>18191250</v>
      </c>
      <c r="M31" s="44"/>
      <c r="N31" s="44"/>
      <c r="O31" s="44"/>
      <c r="P31" s="44"/>
      <c r="Q31" s="44"/>
      <c r="R31" s="30"/>
      <c r="S31" s="30"/>
      <c r="T31" s="106"/>
    </row>
    <row r="32" spans="1:20" ht="23.25" customHeight="1">
      <c r="A32" s="2">
        <v>11</v>
      </c>
      <c r="B32" s="134" t="s">
        <v>70</v>
      </c>
      <c r="C32" s="2" t="s">
        <v>13</v>
      </c>
      <c r="D32" s="2">
        <v>2022</v>
      </c>
      <c r="E32" s="3">
        <v>1</v>
      </c>
      <c r="F32" s="81"/>
      <c r="G32" s="4">
        <v>18250000</v>
      </c>
      <c r="H32" s="4">
        <f>G32-(G32*12.5%)</f>
        <v>15968750</v>
      </c>
      <c r="I32" s="3">
        <v>1</v>
      </c>
      <c r="J32" s="81"/>
      <c r="K32" s="4">
        <f t="shared" si="2"/>
        <v>18250000</v>
      </c>
      <c r="L32" s="4">
        <f t="shared" si="2"/>
        <v>15968750</v>
      </c>
      <c r="M32" s="44"/>
      <c r="N32" s="44"/>
      <c r="O32" s="44"/>
      <c r="P32" s="44"/>
      <c r="Q32" s="44"/>
      <c r="R32" s="30"/>
      <c r="S32" s="30"/>
      <c r="T32" s="106"/>
    </row>
    <row r="33" spans="1:20" ht="23.25" customHeight="1">
      <c r="A33" s="10"/>
      <c r="B33" s="11" t="s">
        <v>22</v>
      </c>
      <c r="C33" s="38"/>
      <c r="D33" s="38"/>
      <c r="E33" s="13">
        <f>E9+E16+E21</f>
        <v>28</v>
      </c>
      <c r="F33" s="70">
        <f>F9+F14+F15+F16+F21</f>
        <v>1374.44</v>
      </c>
      <c r="G33" s="13">
        <f>G9+G16+G21</f>
        <v>10433242020</v>
      </c>
      <c r="H33" s="13">
        <f>H9+H16+H21</f>
        <v>5499434573</v>
      </c>
      <c r="I33" s="13">
        <f>I9+I14+I15+I16+I21</f>
        <v>28</v>
      </c>
      <c r="J33" s="70">
        <f>J9+J14+J15+J16+J21</f>
        <v>1374.44</v>
      </c>
      <c r="K33" s="13">
        <f>K21+K16+K9</f>
        <v>10433242020</v>
      </c>
      <c r="L33" s="13">
        <f>L21+L16+L9</f>
        <v>5499434573</v>
      </c>
      <c r="M33" s="12"/>
      <c r="N33" s="12"/>
      <c r="O33" s="12"/>
      <c r="P33" s="12"/>
      <c r="Q33" s="12"/>
      <c r="R33" s="132"/>
      <c r="S33" s="132"/>
      <c r="T33" s="133">
        <v>169560034811</v>
      </c>
    </row>
    <row r="34" spans="1:20" ht="15">
      <c r="A34" s="31"/>
      <c r="B34" s="32"/>
      <c r="C34" s="48"/>
      <c r="D34" s="48"/>
      <c r="E34" s="52"/>
      <c r="F34" s="86"/>
      <c r="G34" s="54"/>
      <c r="H34" s="54"/>
      <c r="I34" s="53"/>
      <c r="J34" s="86"/>
      <c r="K34" s="54"/>
      <c r="L34" s="54"/>
      <c r="M34" s="33"/>
      <c r="N34" s="33"/>
      <c r="O34" s="33"/>
      <c r="P34" s="33"/>
      <c r="Q34" s="33"/>
      <c r="T34" s="100"/>
    </row>
    <row r="35" spans="1:20" ht="15">
      <c r="A35" s="31"/>
      <c r="B35" s="32"/>
      <c r="C35" s="48"/>
      <c r="D35" s="48"/>
      <c r="E35" s="52"/>
      <c r="F35" s="86"/>
      <c r="G35" s="54"/>
      <c r="H35" s="54"/>
      <c r="I35" s="53"/>
      <c r="J35" s="86"/>
      <c r="K35" s="54"/>
      <c r="L35" s="54"/>
      <c r="M35" s="33"/>
      <c r="N35" s="33"/>
      <c r="O35" s="33"/>
      <c r="P35" s="33"/>
      <c r="Q35" s="33"/>
      <c r="T35" s="100"/>
    </row>
    <row r="36" spans="1:20" ht="15.75" customHeight="1">
      <c r="A36" s="14"/>
      <c r="B36" s="15"/>
      <c r="C36" s="14"/>
      <c r="D36" s="14"/>
      <c r="E36" s="55"/>
      <c r="F36" s="67"/>
      <c r="G36" s="57"/>
      <c r="H36" s="57"/>
      <c r="I36" s="57"/>
      <c r="J36" s="73"/>
      <c r="K36" s="186" t="s">
        <v>84</v>
      </c>
      <c r="L36" s="186"/>
      <c r="M36" s="186"/>
      <c r="N36" s="186"/>
      <c r="O36" s="186"/>
      <c r="P36" s="186"/>
      <c r="Q36" s="186"/>
      <c r="T36" s="5"/>
    </row>
    <row r="37" spans="1:20" ht="15.75" customHeight="1">
      <c r="A37" s="5"/>
      <c r="B37" s="135" t="s">
        <v>11</v>
      </c>
      <c r="C37" s="22"/>
      <c r="D37" s="22"/>
      <c r="E37" s="58"/>
      <c r="F37" s="67"/>
      <c r="G37" s="57"/>
      <c r="H37" s="57"/>
      <c r="I37" s="57"/>
      <c r="J37" s="73"/>
      <c r="K37" s="158" t="s">
        <v>12</v>
      </c>
      <c r="L37" s="158"/>
      <c r="M37" s="158"/>
      <c r="N37" s="158"/>
      <c r="O37" s="158"/>
      <c r="P37" s="158"/>
      <c r="T37" s="5"/>
    </row>
    <row r="38" spans="2:14" ht="15.75">
      <c r="B38" s="136"/>
      <c r="E38" s="59"/>
      <c r="F38" s="65"/>
      <c r="I38" s="50"/>
      <c r="J38" s="65"/>
      <c r="M38" s="20"/>
      <c r="N38" s="20"/>
    </row>
    <row r="39" spans="2:14" ht="15.75">
      <c r="B39" s="136"/>
      <c r="E39" s="59"/>
      <c r="F39" s="65"/>
      <c r="I39" s="50"/>
      <c r="J39" s="65"/>
      <c r="M39" s="20"/>
      <c r="N39" s="20"/>
    </row>
    <row r="40" spans="2:14" ht="15.75">
      <c r="B40" s="136"/>
      <c r="E40" s="59"/>
      <c r="F40" s="65"/>
      <c r="I40" s="50"/>
      <c r="J40" s="65"/>
      <c r="M40" s="20"/>
      <c r="N40" s="20"/>
    </row>
    <row r="41" spans="2:14" ht="15.75">
      <c r="B41" s="136"/>
      <c r="E41" s="59"/>
      <c r="F41" s="65"/>
      <c r="I41" s="50"/>
      <c r="J41" s="65"/>
      <c r="M41" s="20"/>
      <c r="N41" s="20"/>
    </row>
    <row r="42" spans="2:14" ht="15.75">
      <c r="B42" s="136"/>
      <c r="E42" s="59"/>
      <c r="F42" s="65"/>
      <c r="I42" s="50"/>
      <c r="J42" s="65"/>
      <c r="M42" s="20"/>
      <c r="N42" s="20"/>
    </row>
    <row r="43" spans="2:16" ht="15.75" customHeight="1">
      <c r="B43" s="137" t="s">
        <v>75</v>
      </c>
      <c r="E43" s="59"/>
      <c r="F43" s="65"/>
      <c r="I43" s="50"/>
      <c r="J43" s="65"/>
      <c r="K43" s="187" t="s">
        <v>74</v>
      </c>
      <c r="L43" s="187"/>
      <c r="M43" s="187"/>
      <c r="N43" s="187"/>
      <c r="O43" s="187"/>
      <c r="P43" s="187"/>
    </row>
    <row r="44" spans="5:14" ht="15">
      <c r="E44" s="59"/>
      <c r="F44" s="65"/>
      <c r="I44" s="50"/>
      <c r="J44" s="65"/>
      <c r="M44" s="20"/>
      <c r="N44" s="20"/>
    </row>
    <row r="45" spans="2:20" ht="15">
      <c r="B45" s="23"/>
      <c r="E45" s="59"/>
      <c r="F45" s="65"/>
      <c r="I45" s="50"/>
      <c r="J45" s="65"/>
      <c r="L45" s="157"/>
      <c r="M45" s="157"/>
      <c r="N45" s="157"/>
      <c r="O45" s="157"/>
      <c r="P45" s="157"/>
      <c r="T45" s="5"/>
    </row>
  </sheetData>
  <sheetProtection/>
  <mergeCells count="32">
    <mergeCell ref="A1:B1"/>
    <mergeCell ref="A2:B2"/>
    <mergeCell ref="L2:P2"/>
    <mergeCell ref="A4:Q4"/>
    <mergeCell ref="A6:A8"/>
    <mergeCell ref="B6:B8"/>
    <mergeCell ref="C6:C8"/>
    <mergeCell ref="D6:D8"/>
    <mergeCell ref="E6:H6"/>
    <mergeCell ref="I6:L6"/>
    <mergeCell ref="M6:P6"/>
    <mergeCell ref="Q6:Q8"/>
    <mergeCell ref="E7:E8"/>
    <mergeCell ref="F7:F8"/>
    <mergeCell ref="G7:G8"/>
    <mergeCell ref="H7:H8"/>
    <mergeCell ref="I7:I8"/>
    <mergeCell ref="J7:J8"/>
    <mergeCell ref="K7:K8"/>
    <mergeCell ref="L7:L8"/>
    <mergeCell ref="M7:N7"/>
    <mergeCell ref="O7:P7"/>
    <mergeCell ref="T7:T8"/>
    <mergeCell ref="A9:B9"/>
    <mergeCell ref="A14:B14"/>
    <mergeCell ref="A15:B15"/>
    <mergeCell ref="A16:B16"/>
    <mergeCell ref="A21:B21"/>
    <mergeCell ref="K36:Q36"/>
    <mergeCell ref="K37:P37"/>
    <mergeCell ref="K43:P43"/>
    <mergeCell ref="L45:P45"/>
  </mergeCells>
  <printOptions/>
  <pageMargins left="0.24" right="0" top="0.47" bottom="0.37" header="0.2" footer="0.33"/>
  <pageSetup horizontalDpi="600" verticalDpi="600" orientation="landscape" paperSize="9" scale="86" r:id="rId2"/>
  <headerFooter alignWithMargins="0">
    <oddFooter>&amp;C&amp;9&amp;P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0"/>
  <sheetViews>
    <sheetView zoomScaleSheetLayoutView="100" zoomScalePageLayoutView="0" workbookViewId="0" topLeftCell="A5">
      <selection activeCell="O10" sqref="O10"/>
    </sheetView>
  </sheetViews>
  <sheetFormatPr defaultColWidth="9.00390625" defaultRowHeight="15.75"/>
  <cols>
    <col min="1" max="1" width="5.125" style="18" customWidth="1"/>
    <col min="2" max="2" width="25.625" style="19" customWidth="1"/>
    <col min="3" max="3" width="6.00390625" style="5" bestFit="1" customWidth="1"/>
    <col min="4" max="4" width="6.375" style="21" customWidth="1"/>
    <col min="5" max="5" width="9.00390625" style="65" customWidth="1"/>
    <col min="6" max="6" width="14.625" style="50" customWidth="1"/>
    <col min="7" max="7" width="6.125" style="50" customWidth="1"/>
    <col min="8" max="8" width="6.50390625" style="65" customWidth="1"/>
    <col min="9" max="9" width="11.25390625" style="50" customWidth="1"/>
    <col min="10" max="10" width="6.50390625" style="50" customWidth="1"/>
    <col min="11" max="11" width="8.00390625" style="50" customWidth="1"/>
    <col min="12" max="12" width="13.50390625" style="50" customWidth="1"/>
    <col min="13" max="13" width="6.125" style="50" customWidth="1"/>
    <col min="14" max="14" width="9.50390625" style="65" customWidth="1"/>
    <col min="15" max="15" width="14.50390625" style="21" customWidth="1"/>
    <col min="16" max="16" width="6.25390625" style="5" customWidth="1"/>
    <col min="17" max="17" width="0" style="5" hidden="1" customWidth="1"/>
    <col min="18" max="18" width="0.875" style="5" hidden="1" customWidth="1"/>
    <col min="19" max="20" width="0" style="5" hidden="1" customWidth="1"/>
    <col min="21" max="21" width="0.6171875" style="5" customWidth="1"/>
    <col min="22" max="22" width="16.875" style="21" customWidth="1"/>
    <col min="23" max="16384" width="9.00390625" style="5" customWidth="1"/>
  </cols>
  <sheetData>
    <row r="1" spans="1:2" ht="15">
      <c r="A1" s="155" t="s">
        <v>48</v>
      </c>
      <c r="B1" s="155"/>
    </row>
    <row r="2" spans="1:16" ht="15">
      <c r="A2" s="156" t="s">
        <v>78</v>
      </c>
      <c r="B2" s="156"/>
      <c r="C2" s="39"/>
      <c r="D2" s="60"/>
      <c r="E2" s="66"/>
      <c r="F2" s="56"/>
      <c r="G2" s="57"/>
      <c r="H2" s="73"/>
      <c r="I2" s="57"/>
      <c r="J2" s="57"/>
      <c r="K2" s="57"/>
      <c r="L2" s="57"/>
      <c r="M2" s="57"/>
      <c r="N2" s="67"/>
      <c r="O2" s="204" t="s">
        <v>42</v>
      </c>
      <c r="P2" s="204"/>
    </row>
    <row r="3" spans="1:16" ht="15">
      <c r="A3" s="34"/>
      <c r="B3" s="40"/>
      <c r="C3" s="16"/>
      <c r="D3" s="56"/>
      <c r="E3" s="67"/>
      <c r="F3" s="56"/>
      <c r="G3" s="57"/>
      <c r="H3" s="73"/>
      <c r="I3" s="57"/>
      <c r="J3" s="57"/>
      <c r="K3" s="57"/>
      <c r="L3" s="57"/>
      <c r="M3" s="57"/>
      <c r="N3" s="67"/>
      <c r="O3" s="56"/>
      <c r="P3" s="17"/>
    </row>
    <row r="4" spans="1:16" ht="21.75" customHeight="1">
      <c r="A4" s="205" t="s">
        <v>83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6" spans="1:16" ht="20.25" customHeight="1">
      <c r="A6" s="206" t="s">
        <v>47</v>
      </c>
      <c r="B6" s="206" t="s">
        <v>1</v>
      </c>
      <c r="C6" s="206" t="s">
        <v>25</v>
      </c>
      <c r="D6" s="200" t="s">
        <v>43</v>
      </c>
      <c r="E6" s="201"/>
      <c r="F6" s="202"/>
      <c r="G6" s="200" t="s">
        <v>44</v>
      </c>
      <c r="H6" s="201"/>
      <c r="I6" s="202"/>
      <c r="J6" s="200" t="s">
        <v>45</v>
      </c>
      <c r="K6" s="201"/>
      <c r="L6" s="202"/>
      <c r="M6" s="200" t="s">
        <v>46</v>
      </c>
      <c r="N6" s="201"/>
      <c r="O6" s="202"/>
      <c r="P6" s="203" t="s">
        <v>5</v>
      </c>
    </row>
    <row r="7" spans="1:20" ht="15" customHeight="1">
      <c r="A7" s="207"/>
      <c r="B7" s="207"/>
      <c r="C7" s="207"/>
      <c r="D7" s="194" t="s">
        <v>57</v>
      </c>
      <c r="E7" s="196" t="s">
        <v>29</v>
      </c>
      <c r="F7" s="192" t="s">
        <v>27</v>
      </c>
      <c r="G7" s="194" t="s">
        <v>57</v>
      </c>
      <c r="H7" s="196" t="s">
        <v>29</v>
      </c>
      <c r="I7" s="192" t="s">
        <v>27</v>
      </c>
      <c r="J7" s="194" t="s">
        <v>57</v>
      </c>
      <c r="K7" s="194" t="s">
        <v>29</v>
      </c>
      <c r="L7" s="192" t="s">
        <v>27</v>
      </c>
      <c r="M7" s="194" t="s">
        <v>57</v>
      </c>
      <c r="N7" s="196" t="s">
        <v>29</v>
      </c>
      <c r="O7" s="192" t="s">
        <v>27</v>
      </c>
      <c r="P7" s="203"/>
      <c r="T7" s="21"/>
    </row>
    <row r="8" spans="1:16" ht="45" customHeight="1">
      <c r="A8" s="208"/>
      <c r="B8" s="208"/>
      <c r="C8" s="208"/>
      <c r="D8" s="195"/>
      <c r="E8" s="197"/>
      <c r="F8" s="193"/>
      <c r="G8" s="195"/>
      <c r="H8" s="197"/>
      <c r="I8" s="193"/>
      <c r="J8" s="195"/>
      <c r="K8" s="195"/>
      <c r="L8" s="193"/>
      <c r="M8" s="195"/>
      <c r="N8" s="197"/>
      <c r="O8" s="193"/>
      <c r="P8" s="203"/>
    </row>
    <row r="9" spans="1:22" s="43" customFormat="1" ht="18" customHeight="1">
      <c r="A9" s="198" t="s">
        <v>10</v>
      </c>
      <c r="B9" s="199"/>
      <c r="C9" s="47"/>
      <c r="D9" s="147">
        <f>D10+D11+D12+D13</f>
        <v>8</v>
      </c>
      <c r="E9" s="148">
        <f>E10+E11+E12+E13</f>
        <v>1374.4</v>
      </c>
      <c r="F9" s="42">
        <f>F10+F11+F12+F13</f>
        <v>9716497620</v>
      </c>
      <c r="G9" s="42"/>
      <c r="H9" s="68"/>
      <c r="I9" s="42"/>
      <c r="J9" s="42"/>
      <c r="K9" s="68"/>
      <c r="L9" s="42"/>
      <c r="M9" s="147">
        <f>M10+M11+M12+M13</f>
        <v>8</v>
      </c>
      <c r="N9" s="147">
        <f>N10+N11+N12+N13</f>
        <v>1374.4</v>
      </c>
      <c r="O9" s="42">
        <f>O10+O11+O12+O13</f>
        <v>9716497620</v>
      </c>
      <c r="P9" s="41"/>
      <c r="V9" s="91"/>
    </row>
    <row r="10" spans="1:22" s="96" customFormat="1" ht="18" customHeight="1">
      <c r="A10" s="10">
        <v>1</v>
      </c>
      <c r="B10" s="108" t="s">
        <v>51</v>
      </c>
      <c r="C10" s="10" t="s">
        <v>14</v>
      </c>
      <c r="D10" s="149">
        <v>2</v>
      </c>
      <c r="E10" s="150">
        <v>112</v>
      </c>
      <c r="F10" s="104">
        <v>217418000</v>
      </c>
      <c r="G10" s="104"/>
      <c r="H10" s="112"/>
      <c r="I10" s="104"/>
      <c r="J10" s="104"/>
      <c r="K10" s="111"/>
      <c r="L10" s="104"/>
      <c r="M10" s="149">
        <v>2</v>
      </c>
      <c r="N10" s="150">
        <v>112</v>
      </c>
      <c r="O10" s="104">
        <v>217418000</v>
      </c>
      <c r="P10" s="113"/>
      <c r="V10" s="97"/>
    </row>
    <row r="11" spans="1:22" s="96" customFormat="1" ht="18" customHeight="1">
      <c r="A11" s="10">
        <v>2</v>
      </c>
      <c r="B11" s="108" t="s">
        <v>52</v>
      </c>
      <c r="C11" s="10" t="s">
        <v>14</v>
      </c>
      <c r="D11" s="149">
        <v>2</v>
      </c>
      <c r="E11" s="150">
        <v>112</v>
      </c>
      <c r="F11" s="104">
        <v>53900000</v>
      </c>
      <c r="G11" s="104"/>
      <c r="H11" s="112"/>
      <c r="I11" s="104"/>
      <c r="J11" s="104"/>
      <c r="K11" s="111"/>
      <c r="L11" s="104"/>
      <c r="M11" s="149">
        <v>2</v>
      </c>
      <c r="N11" s="150">
        <v>112</v>
      </c>
      <c r="O11" s="104">
        <v>53900000</v>
      </c>
      <c r="P11" s="113"/>
      <c r="V11" s="97"/>
    </row>
    <row r="12" spans="1:22" s="96" customFormat="1" ht="18" customHeight="1">
      <c r="A12" s="10">
        <v>3</v>
      </c>
      <c r="B12" s="108" t="s">
        <v>53</v>
      </c>
      <c r="C12" s="10" t="s">
        <v>14</v>
      </c>
      <c r="D12" s="149">
        <v>3</v>
      </c>
      <c r="E12" s="150">
        <v>168</v>
      </c>
      <c r="F12" s="104">
        <v>125349120</v>
      </c>
      <c r="G12" s="104"/>
      <c r="H12" s="112"/>
      <c r="I12" s="104"/>
      <c r="J12" s="104"/>
      <c r="K12" s="111"/>
      <c r="L12" s="104"/>
      <c r="M12" s="149">
        <v>3</v>
      </c>
      <c r="N12" s="150">
        <v>168</v>
      </c>
      <c r="O12" s="104">
        <v>125349120</v>
      </c>
      <c r="P12" s="113"/>
      <c r="V12" s="97"/>
    </row>
    <row r="13" spans="1:22" s="96" customFormat="1" ht="18" customHeight="1">
      <c r="A13" s="10">
        <v>4</v>
      </c>
      <c r="B13" s="108" t="s">
        <v>15</v>
      </c>
      <c r="C13" s="10" t="s">
        <v>14</v>
      </c>
      <c r="D13" s="145">
        <v>1</v>
      </c>
      <c r="E13" s="150">
        <v>982.4</v>
      </c>
      <c r="F13" s="106">
        <v>9319830500</v>
      </c>
      <c r="G13" s="106"/>
      <c r="H13" s="112"/>
      <c r="I13" s="106"/>
      <c r="J13" s="106"/>
      <c r="K13" s="111"/>
      <c r="L13" s="106"/>
      <c r="M13" s="146">
        <v>1</v>
      </c>
      <c r="N13" s="150">
        <f>E13+H13-K13</f>
        <v>982.4</v>
      </c>
      <c r="O13" s="104">
        <f>F13+I13-L13</f>
        <v>9319830500</v>
      </c>
      <c r="P13" s="113"/>
      <c r="V13" s="97"/>
    </row>
    <row r="14" spans="1:22" s="1" customFormat="1" ht="18" customHeight="1">
      <c r="A14" s="188" t="s">
        <v>79</v>
      </c>
      <c r="B14" s="188"/>
      <c r="C14" s="38"/>
      <c r="D14" s="141">
        <f>D15+D16+D17+D18+D19</f>
        <v>6</v>
      </c>
      <c r="E14" s="114"/>
      <c r="F14" s="99">
        <f>F15+F16+F17+F18+F19</f>
        <v>429870000</v>
      </c>
      <c r="G14" s="141">
        <f>G19</f>
        <v>4</v>
      </c>
      <c r="H14" s="142"/>
      <c r="I14" s="141">
        <f>I19</f>
        <v>59600000</v>
      </c>
      <c r="J14" s="141">
        <f>SUM(J15:J19)</f>
        <v>1</v>
      </c>
      <c r="K14" s="141"/>
      <c r="L14" s="141">
        <f>SUM(L15:L19)</f>
        <v>7000000</v>
      </c>
      <c r="M14" s="141">
        <f>M15+M16+M17+M18+M19</f>
        <v>9</v>
      </c>
      <c r="N14" s="114"/>
      <c r="O14" s="99">
        <f>O15+O16+O17+O18+O19</f>
        <v>482470000</v>
      </c>
      <c r="P14" s="12"/>
      <c r="V14" s="87"/>
    </row>
    <row r="15" spans="1:22" s="96" customFormat="1" ht="18" customHeight="1">
      <c r="A15" s="10">
        <v>1</v>
      </c>
      <c r="B15" s="108" t="s">
        <v>54</v>
      </c>
      <c r="C15" s="10" t="s">
        <v>13</v>
      </c>
      <c r="D15" s="145">
        <v>1</v>
      </c>
      <c r="E15" s="70"/>
      <c r="F15" s="106">
        <v>7000000</v>
      </c>
      <c r="G15" s="143"/>
      <c r="H15" s="144"/>
      <c r="I15" s="143"/>
      <c r="J15" s="146">
        <v>1</v>
      </c>
      <c r="K15" s="106"/>
      <c r="L15" s="146">
        <v>7000000</v>
      </c>
      <c r="M15" s="145"/>
      <c r="N15" s="70"/>
      <c r="O15" s="106"/>
      <c r="P15" s="113"/>
      <c r="V15" s="97"/>
    </row>
    <row r="16" spans="1:22" s="96" customFormat="1" ht="18" customHeight="1">
      <c r="A16" s="10">
        <v>2</v>
      </c>
      <c r="B16" s="108" t="s">
        <v>19</v>
      </c>
      <c r="C16" s="10" t="s">
        <v>18</v>
      </c>
      <c r="D16" s="145">
        <v>1</v>
      </c>
      <c r="E16" s="114"/>
      <c r="F16" s="106">
        <f>21520000/2</f>
        <v>10760000</v>
      </c>
      <c r="G16" s="143"/>
      <c r="H16" s="142"/>
      <c r="I16" s="143"/>
      <c r="J16" s="99"/>
      <c r="K16" s="114"/>
      <c r="L16" s="13"/>
      <c r="M16" s="145">
        <v>1</v>
      </c>
      <c r="N16" s="115"/>
      <c r="O16" s="106">
        <f>21520000/2</f>
        <v>10760000</v>
      </c>
      <c r="P16" s="116"/>
      <c r="V16" s="97"/>
    </row>
    <row r="17" spans="1:22" s="96" customFormat="1" ht="18" customHeight="1">
      <c r="A17" s="10">
        <v>3</v>
      </c>
      <c r="B17" s="108" t="s">
        <v>16</v>
      </c>
      <c r="C17" s="10" t="s">
        <v>17</v>
      </c>
      <c r="D17" s="145">
        <v>3</v>
      </c>
      <c r="E17" s="114"/>
      <c r="F17" s="106">
        <v>38310000</v>
      </c>
      <c r="G17" s="143"/>
      <c r="H17" s="142"/>
      <c r="I17" s="143"/>
      <c r="J17" s="99"/>
      <c r="K17" s="114"/>
      <c r="L17" s="13"/>
      <c r="M17" s="145">
        <v>3</v>
      </c>
      <c r="N17" s="115"/>
      <c r="O17" s="106">
        <v>38310000</v>
      </c>
      <c r="P17" s="116"/>
      <c r="V17" s="97"/>
    </row>
    <row r="18" spans="1:22" s="96" customFormat="1" ht="18" customHeight="1">
      <c r="A18" s="10">
        <v>4</v>
      </c>
      <c r="B18" s="108" t="s">
        <v>24</v>
      </c>
      <c r="C18" s="10" t="s">
        <v>17</v>
      </c>
      <c r="D18" s="145">
        <v>1</v>
      </c>
      <c r="E18" s="114"/>
      <c r="F18" s="106">
        <v>373800000</v>
      </c>
      <c r="G18" s="143"/>
      <c r="H18" s="142"/>
      <c r="I18" s="143"/>
      <c r="J18" s="99"/>
      <c r="K18" s="114"/>
      <c r="L18" s="13"/>
      <c r="M18" s="145">
        <v>1</v>
      </c>
      <c r="N18" s="115"/>
      <c r="O18" s="106">
        <v>373800000</v>
      </c>
      <c r="P18" s="116"/>
      <c r="V18" s="97"/>
    </row>
    <row r="19" spans="1:22" s="96" customFormat="1" ht="18" customHeight="1">
      <c r="A19" s="10">
        <v>5</v>
      </c>
      <c r="B19" s="108" t="s">
        <v>82</v>
      </c>
      <c r="C19" s="10" t="s">
        <v>17</v>
      </c>
      <c r="D19" s="145"/>
      <c r="E19" s="114"/>
      <c r="F19" s="106"/>
      <c r="G19" s="145">
        <v>4</v>
      </c>
      <c r="H19" s="142"/>
      <c r="I19" s="146">
        <v>59600000</v>
      </c>
      <c r="J19" s="99"/>
      <c r="K19" s="114"/>
      <c r="L19" s="13"/>
      <c r="M19" s="145">
        <v>4</v>
      </c>
      <c r="N19" s="115"/>
      <c r="O19" s="106">
        <f>I19</f>
        <v>59600000</v>
      </c>
      <c r="P19" s="116"/>
      <c r="V19" s="97"/>
    </row>
    <row r="20" spans="1:22" s="43" customFormat="1" ht="18" customHeight="1">
      <c r="A20" s="188" t="s">
        <v>80</v>
      </c>
      <c r="B20" s="188"/>
      <c r="C20" s="38"/>
      <c r="D20" s="152">
        <f>SUM(D21:D39)</f>
        <v>27</v>
      </c>
      <c r="E20" s="118"/>
      <c r="F20" s="117">
        <f>SUM(F21:F39)</f>
        <v>354849800</v>
      </c>
      <c r="G20" s="151"/>
      <c r="H20" s="118"/>
      <c r="I20" s="117"/>
      <c r="J20" s="152">
        <f>SUM(J21:J39)</f>
        <v>16</v>
      </c>
      <c r="K20" s="152">
        <f>SUM(K21:K39)</f>
        <v>0</v>
      </c>
      <c r="L20" s="152">
        <f>SUM(L21:L39)</f>
        <v>120575400</v>
      </c>
      <c r="M20" s="152">
        <f>SUM(M21:M39)</f>
        <v>11</v>
      </c>
      <c r="N20" s="118"/>
      <c r="O20" s="117">
        <f>SUM(O21:O39)</f>
        <v>234274400</v>
      </c>
      <c r="P20" s="119"/>
      <c r="V20" s="91"/>
    </row>
    <row r="21" spans="1:22" s="96" customFormat="1" ht="18" customHeight="1">
      <c r="A21" s="10">
        <v>1</v>
      </c>
      <c r="B21" s="108" t="s">
        <v>30</v>
      </c>
      <c r="C21" s="10" t="s">
        <v>17</v>
      </c>
      <c r="D21" s="145">
        <v>1</v>
      </c>
      <c r="E21" s="109"/>
      <c r="F21" s="106">
        <v>10500000</v>
      </c>
      <c r="G21" s="110"/>
      <c r="H21" s="109"/>
      <c r="I21" s="110"/>
      <c r="J21" s="110"/>
      <c r="K21" s="109"/>
      <c r="L21" s="110"/>
      <c r="M21" s="145">
        <v>1</v>
      </c>
      <c r="N21" s="109"/>
      <c r="O21" s="106">
        <v>10500000</v>
      </c>
      <c r="P21" s="113"/>
      <c r="V21" s="97"/>
    </row>
    <row r="22" spans="1:22" s="96" customFormat="1" ht="18" customHeight="1">
      <c r="A22" s="10">
        <v>2</v>
      </c>
      <c r="B22" s="108" t="s">
        <v>37</v>
      </c>
      <c r="C22" s="10" t="s">
        <v>21</v>
      </c>
      <c r="D22" s="145">
        <v>1</v>
      </c>
      <c r="E22" s="109"/>
      <c r="F22" s="106">
        <v>16527000</v>
      </c>
      <c r="G22" s="110"/>
      <c r="H22" s="109"/>
      <c r="I22" s="110"/>
      <c r="J22" s="110"/>
      <c r="K22" s="109"/>
      <c r="L22" s="110"/>
      <c r="M22" s="145">
        <v>1</v>
      </c>
      <c r="N22" s="109"/>
      <c r="O22" s="106">
        <v>16527000</v>
      </c>
      <c r="P22" s="113"/>
      <c r="V22" s="97"/>
    </row>
    <row r="23" spans="1:22" s="96" customFormat="1" ht="18" customHeight="1">
      <c r="A23" s="10">
        <v>3</v>
      </c>
      <c r="B23" s="108" t="s">
        <v>38</v>
      </c>
      <c r="C23" s="10" t="s">
        <v>21</v>
      </c>
      <c r="D23" s="145">
        <v>1</v>
      </c>
      <c r="E23" s="109"/>
      <c r="F23" s="106">
        <v>35000000</v>
      </c>
      <c r="G23" s="110"/>
      <c r="H23" s="109"/>
      <c r="I23" s="110"/>
      <c r="J23" s="110"/>
      <c r="K23" s="109"/>
      <c r="L23" s="110"/>
      <c r="M23" s="145">
        <v>1</v>
      </c>
      <c r="N23" s="109"/>
      <c r="O23" s="106">
        <v>35000000</v>
      </c>
      <c r="P23" s="113"/>
      <c r="V23" s="97"/>
    </row>
    <row r="24" spans="1:22" s="96" customFormat="1" ht="18" customHeight="1">
      <c r="A24" s="10">
        <v>4</v>
      </c>
      <c r="B24" s="108" t="s">
        <v>39</v>
      </c>
      <c r="C24" s="10" t="s">
        <v>21</v>
      </c>
      <c r="D24" s="145">
        <v>3</v>
      </c>
      <c r="E24" s="109"/>
      <c r="F24" s="106">
        <v>17700000</v>
      </c>
      <c r="G24" s="110"/>
      <c r="H24" s="109"/>
      <c r="I24" s="110"/>
      <c r="J24" s="146">
        <v>3</v>
      </c>
      <c r="K24" s="153"/>
      <c r="L24" s="146">
        <v>17700000</v>
      </c>
      <c r="M24" s="145"/>
      <c r="N24" s="109"/>
      <c r="O24" s="106"/>
      <c r="P24" s="113"/>
      <c r="V24" s="97"/>
    </row>
    <row r="25" spans="1:22" s="96" customFormat="1" ht="18" customHeight="1">
      <c r="A25" s="10">
        <v>5</v>
      </c>
      <c r="B25" s="108" t="s">
        <v>20</v>
      </c>
      <c r="C25" s="10" t="s">
        <v>21</v>
      </c>
      <c r="D25" s="145">
        <v>1</v>
      </c>
      <c r="E25" s="109"/>
      <c r="F25" s="106">
        <v>48200000</v>
      </c>
      <c r="G25" s="110"/>
      <c r="H25" s="109"/>
      <c r="I25" s="110"/>
      <c r="J25" s="110"/>
      <c r="K25" s="109"/>
      <c r="L25" s="110"/>
      <c r="M25" s="145">
        <v>1</v>
      </c>
      <c r="N25" s="109"/>
      <c r="O25" s="106">
        <v>48200000</v>
      </c>
      <c r="P25" s="113"/>
      <c r="V25" s="97"/>
    </row>
    <row r="26" spans="1:22" s="96" customFormat="1" ht="18" customHeight="1">
      <c r="A26" s="10">
        <v>6</v>
      </c>
      <c r="B26" s="108" t="s">
        <v>40</v>
      </c>
      <c r="C26" s="10" t="s">
        <v>21</v>
      </c>
      <c r="D26" s="145">
        <v>1</v>
      </c>
      <c r="E26" s="109"/>
      <c r="F26" s="106">
        <v>8700000</v>
      </c>
      <c r="G26" s="110"/>
      <c r="H26" s="109"/>
      <c r="I26" s="110"/>
      <c r="J26" s="146">
        <v>1</v>
      </c>
      <c r="K26" s="154"/>
      <c r="L26" s="146">
        <v>8700000</v>
      </c>
      <c r="M26" s="145"/>
      <c r="N26" s="109"/>
      <c r="O26" s="106"/>
      <c r="P26" s="113"/>
      <c r="V26" s="97"/>
    </row>
    <row r="27" spans="1:22" s="96" customFormat="1" ht="18" customHeight="1">
      <c r="A27" s="10">
        <v>7</v>
      </c>
      <c r="B27" s="108" t="s">
        <v>41</v>
      </c>
      <c r="C27" s="10" t="s">
        <v>21</v>
      </c>
      <c r="D27" s="145">
        <v>1</v>
      </c>
      <c r="E27" s="109"/>
      <c r="F27" s="106">
        <v>28000000</v>
      </c>
      <c r="G27" s="110"/>
      <c r="H27" s="109"/>
      <c r="I27" s="110"/>
      <c r="J27" s="110"/>
      <c r="K27" s="109"/>
      <c r="L27" s="110"/>
      <c r="M27" s="145">
        <v>1</v>
      </c>
      <c r="N27" s="109"/>
      <c r="O27" s="106">
        <v>28000000</v>
      </c>
      <c r="P27" s="113"/>
      <c r="V27" s="97"/>
    </row>
    <row r="28" spans="1:22" s="96" customFormat="1" ht="18" customHeight="1">
      <c r="A28" s="10">
        <v>8</v>
      </c>
      <c r="B28" s="108" t="s">
        <v>59</v>
      </c>
      <c r="C28" s="10" t="s">
        <v>17</v>
      </c>
      <c r="D28" s="145">
        <v>1</v>
      </c>
      <c r="E28" s="109"/>
      <c r="F28" s="106">
        <v>15500000</v>
      </c>
      <c r="G28" s="110"/>
      <c r="H28" s="109"/>
      <c r="I28" s="110"/>
      <c r="J28" s="110"/>
      <c r="K28" s="109"/>
      <c r="L28" s="110"/>
      <c r="M28" s="145">
        <v>1</v>
      </c>
      <c r="N28" s="109"/>
      <c r="O28" s="106">
        <v>15500000</v>
      </c>
      <c r="P28" s="113"/>
      <c r="V28" s="97"/>
    </row>
    <row r="29" spans="1:22" s="96" customFormat="1" ht="18" customHeight="1">
      <c r="A29" s="10">
        <v>9</v>
      </c>
      <c r="B29" s="108" t="s">
        <v>60</v>
      </c>
      <c r="C29" s="10" t="s">
        <v>17</v>
      </c>
      <c r="D29" s="145">
        <v>1</v>
      </c>
      <c r="E29" s="109"/>
      <c r="F29" s="106">
        <v>16500000</v>
      </c>
      <c r="G29" s="110"/>
      <c r="H29" s="109"/>
      <c r="I29" s="110"/>
      <c r="J29" s="110"/>
      <c r="K29" s="109"/>
      <c r="L29" s="110"/>
      <c r="M29" s="145">
        <v>1</v>
      </c>
      <c r="N29" s="109"/>
      <c r="O29" s="106">
        <v>16500000</v>
      </c>
      <c r="P29" s="113"/>
      <c r="V29" s="97"/>
    </row>
    <row r="30" spans="1:22" s="96" customFormat="1" ht="18" customHeight="1">
      <c r="A30" s="10">
        <v>10</v>
      </c>
      <c r="B30" s="101" t="s">
        <v>64</v>
      </c>
      <c r="C30" s="10" t="s">
        <v>55</v>
      </c>
      <c r="D30" s="145">
        <v>1</v>
      </c>
      <c r="E30" s="104"/>
      <c r="F30" s="106">
        <v>7645000</v>
      </c>
      <c r="G30" s="104"/>
      <c r="H30" s="104"/>
      <c r="I30" s="106"/>
      <c r="J30" s="146">
        <v>1</v>
      </c>
      <c r="K30" s="154"/>
      <c r="L30" s="146">
        <v>7645000</v>
      </c>
      <c r="M30" s="145"/>
      <c r="N30" s="109"/>
      <c r="O30" s="106"/>
      <c r="P30" s="113"/>
      <c r="V30" s="97"/>
    </row>
    <row r="31" spans="1:22" s="96" customFormat="1" ht="18" customHeight="1">
      <c r="A31" s="10">
        <v>11</v>
      </c>
      <c r="B31" s="101" t="s">
        <v>65</v>
      </c>
      <c r="C31" s="10" t="s">
        <v>73</v>
      </c>
      <c r="D31" s="145">
        <v>1</v>
      </c>
      <c r="E31" s="104"/>
      <c r="F31" s="106">
        <v>9554600</v>
      </c>
      <c r="G31" s="104"/>
      <c r="H31" s="104"/>
      <c r="I31" s="106"/>
      <c r="J31" s="146">
        <v>1</v>
      </c>
      <c r="K31" s="109"/>
      <c r="L31" s="146">
        <v>9554600</v>
      </c>
      <c r="M31" s="145"/>
      <c r="N31" s="109"/>
      <c r="O31" s="106"/>
      <c r="P31" s="113"/>
      <c r="V31" s="97"/>
    </row>
    <row r="32" spans="1:22" s="96" customFormat="1" ht="18" customHeight="1">
      <c r="A32" s="10">
        <v>12</v>
      </c>
      <c r="B32" s="101" t="s">
        <v>66</v>
      </c>
      <c r="C32" s="10" t="s">
        <v>73</v>
      </c>
      <c r="D32" s="145">
        <v>1</v>
      </c>
      <c r="E32" s="104"/>
      <c r="F32" s="106">
        <v>9554600</v>
      </c>
      <c r="G32" s="104"/>
      <c r="H32" s="104"/>
      <c r="I32" s="106"/>
      <c r="J32" s="146">
        <v>1</v>
      </c>
      <c r="K32" s="109"/>
      <c r="L32" s="146">
        <v>9554600</v>
      </c>
      <c r="M32" s="145"/>
      <c r="N32" s="109"/>
      <c r="O32" s="106"/>
      <c r="P32" s="113"/>
      <c r="V32" s="97"/>
    </row>
    <row r="33" spans="1:22" s="96" customFormat="1" ht="18" customHeight="1">
      <c r="A33" s="10">
        <v>13</v>
      </c>
      <c r="B33" s="101" t="s">
        <v>67</v>
      </c>
      <c r="C33" s="10" t="s">
        <v>55</v>
      </c>
      <c r="D33" s="145">
        <v>1</v>
      </c>
      <c r="E33" s="104"/>
      <c r="F33" s="106">
        <v>6371200</v>
      </c>
      <c r="G33" s="104"/>
      <c r="H33" s="104"/>
      <c r="I33" s="106"/>
      <c r="J33" s="146">
        <v>1</v>
      </c>
      <c r="K33" s="109"/>
      <c r="L33" s="146">
        <v>6371200</v>
      </c>
      <c r="M33" s="145"/>
      <c r="N33" s="109"/>
      <c r="O33" s="106"/>
      <c r="P33" s="113"/>
      <c r="V33" s="97"/>
    </row>
    <row r="34" spans="1:22" s="96" customFormat="1" ht="18" customHeight="1">
      <c r="A34" s="10">
        <v>14</v>
      </c>
      <c r="B34" s="101" t="s">
        <v>68</v>
      </c>
      <c r="C34" s="10" t="s">
        <v>73</v>
      </c>
      <c r="D34" s="145">
        <v>1</v>
      </c>
      <c r="E34" s="104"/>
      <c r="F34" s="106">
        <v>13721400</v>
      </c>
      <c r="G34" s="104"/>
      <c r="H34" s="104"/>
      <c r="I34" s="106"/>
      <c r="J34" s="110"/>
      <c r="K34" s="109"/>
      <c r="L34" s="110"/>
      <c r="M34" s="145">
        <v>1</v>
      </c>
      <c r="N34" s="109"/>
      <c r="O34" s="106">
        <v>13721400</v>
      </c>
      <c r="P34" s="113"/>
      <c r="V34" s="97"/>
    </row>
    <row r="35" spans="1:22" s="96" customFormat="1" ht="18" customHeight="1">
      <c r="A35" s="10">
        <v>15</v>
      </c>
      <c r="B35" s="101" t="s">
        <v>69</v>
      </c>
      <c r="C35" s="10" t="s">
        <v>13</v>
      </c>
      <c r="D35" s="145">
        <v>1</v>
      </c>
      <c r="E35" s="104"/>
      <c r="F35" s="106">
        <v>11286000</v>
      </c>
      <c r="G35" s="104"/>
      <c r="H35" s="104"/>
      <c r="I35" s="106"/>
      <c r="J35" s="110"/>
      <c r="K35" s="109"/>
      <c r="L35" s="110"/>
      <c r="M35" s="145">
        <v>1</v>
      </c>
      <c r="N35" s="109"/>
      <c r="O35" s="106">
        <v>11286000</v>
      </c>
      <c r="P35" s="113"/>
      <c r="V35" s="97"/>
    </row>
    <row r="36" spans="1:22" s="96" customFormat="1" ht="18" customHeight="1">
      <c r="A36" s="10">
        <v>16</v>
      </c>
      <c r="B36" s="101" t="s">
        <v>70</v>
      </c>
      <c r="C36" s="10" t="s">
        <v>13</v>
      </c>
      <c r="D36" s="145">
        <v>1</v>
      </c>
      <c r="E36" s="104"/>
      <c r="F36" s="106">
        <v>20790000</v>
      </c>
      <c r="G36" s="104"/>
      <c r="H36" s="104"/>
      <c r="I36" s="106"/>
      <c r="J36" s="110"/>
      <c r="K36" s="109"/>
      <c r="L36" s="110"/>
      <c r="M36" s="145">
        <v>1</v>
      </c>
      <c r="N36" s="109"/>
      <c r="O36" s="106">
        <v>20790000</v>
      </c>
      <c r="P36" s="113"/>
      <c r="V36" s="97"/>
    </row>
    <row r="37" spans="1:22" s="96" customFormat="1" ht="18" customHeight="1">
      <c r="A37" s="10">
        <v>17</v>
      </c>
      <c r="B37" s="101" t="s">
        <v>70</v>
      </c>
      <c r="C37" s="10" t="s">
        <v>13</v>
      </c>
      <c r="D37" s="145">
        <v>1</v>
      </c>
      <c r="E37" s="104"/>
      <c r="F37" s="106">
        <v>18250000</v>
      </c>
      <c r="G37" s="104"/>
      <c r="H37" s="104"/>
      <c r="I37" s="106"/>
      <c r="J37" s="110"/>
      <c r="K37" s="109"/>
      <c r="L37" s="110"/>
      <c r="M37" s="145">
        <v>1</v>
      </c>
      <c r="N37" s="109"/>
      <c r="O37" s="106">
        <v>18250000</v>
      </c>
      <c r="P37" s="113"/>
      <c r="V37" s="97"/>
    </row>
    <row r="38" spans="1:22" s="96" customFormat="1" ht="18" customHeight="1">
      <c r="A38" s="10">
        <v>18</v>
      </c>
      <c r="B38" s="101" t="s">
        <v>71</v>
      </c>
      <c r="C38" s="10" t="s">
        <v>13</v>
      </c>
      <c r="D38" s="145">
        <v>4</v>
      </c>
      <c r="E38" s="104"/>
      <c r="F38" s="106">
        <f>32592593+2607407</f>
        <v>35200000</v>
      </c>
      <c r="G38" s="104"/>
      <c r="H38" s="104"/>
      <c r="I38" s="106"/>
      <c r="J38" s="146">
        <v>4</v>
      </c>
      <c r="K38" s="109"/>
      <c r="L38" s="146">
        <v>35200000</v>
      </c>
      <c r="M38" s="145"/>
      <c r="N38" s="109"/>
      <c r="O38" s="106"/>
      <c r="P38" s="113"/>
      <c r="V38" s="97"/>
    </row>
    <row r="39" spans="1:22" s="96" customFormat="1" ht="18" customHeight="1">
      <c r="A39" s="10">
        <v>19</v>
      </c>
      <c r="B39" s="101" t="s">
        <v>72</v>
      </c>
      <c r="C39" s="10" t="s">
        <v>13</v>
      </c>
      <c r="D39" s="145">
        <v>4</v>
      </c>
      <c r="E39" s="104"/>
      <c r="F39" s="106">
        <f>23935185+1914815</f>
        <v>25850000</v>
      </c>
      <c r="G39" s="104"/>
      <c r="H39" s="104"/>
      <c r="I39" s="106"/>
      <c r="J39" s="146">
        <v>4</v>
      </c>
      <c r="K39" s="109"/>
      <c r="L39" s="146">
        <v>25850000</v>
      </c>
      <c r="M39" s="145"/>
      <c r="N39" s="109"/>
      <c r="O39" s="106"/>
      <c r="P39" s="113"/>
      <c r="V39" s="97"/>
    </row>
    <row r="40" spans="1:16" ht="18" customHeight="1">
      <c r="A40" s="10"/>
      <c r="B40" s="11" t="s">
        <v>22</v>
      </c>
      <c r="C40" s="12"/>
      <c r="D40" s="143">
        <f>D20+D14+D9</f>
        <v>41</v>
      </c>
      <c r="E40" s="70">
        <f>E9+E20+E14</f>
        <v>1374.4</v>
      </c>
      <c r="F40" s="13">
        <f>F9+F14+F20</f>
        <v>10501217420</v>
      </c>
      <c r="G40" s="143">
        <f>G20+G14</f>
        <v>4</v>
      </c>
      <c r="H40" s="70"/>
      <c r="I40" s="13">
        <f>I20+I14+I9</f>
        <v>59600000</v>
      </c>
      <c r="J40" s="143">
        <f>J14+J20</f>
        <v>17</v>
      </c>
      <c r="K40" s="13"/>
      <c r="L40" s="143">
        <f>L14+L20</f>
        <v>127575400</v>
      </c>
      <c r="M40" s="143">
        <f>M20+M14+M9</f>
        <v>28</v>
      </c>
      <c r="N40" s="70"/>
      <c r="O40" s="13">
        <f>O20+O14+O9</f>
        <v>10433242020</v>
      </c>
      <c r="P40" s="30"/>
    </row>
    <row r="41" spans="1:15" ht="10.5" customHeight="1">
      <c r="A41" s="31"/>
      <c r="B41" s="32"/>
      <c r="C41" s="33"/>
      <c r="D41" s="53"/>
      <c r="E41" s="67"/>
      <c r="F41" s="54"/>
      <c r="G41" s="54"/>
      <c r="H41" s="74"/>
      <c r="I41" s="54"/>
      <c r="J41" s="54"/>
      <c r="K41" s="54"/>
      <c r="L41" s="54"/>
      <c r="M41" s="54"/>
      <c r="N41" s="74"/>
      <c r="O41" s="53"/>
    </row>
    <row r="42" spans="1:22" s="24" customFormat="1" ht="15.75">
      <c r="A42" s="26"/>
      <c r="B42" s="27"/>
      <c r="C42" s="25"/>
      <c r="D42" s="61"/>
      <c r="E42" s="71"/>
      <c r="F42" s="61"/>
      <c r="G42" s="62"/>
      <c r="H42" s="75"/>
      <c r="I42" s="62"/>
      <c r="J42" s="62"/>
      <c r="K42" s="62"/>
      <c r="L42" s="189" t="s">
        <v>85</v>
      </c>
      <c r="M42" s="189"/>
      <c r="N42" s="189"/>
      <c r="O42" s="189"/>
      <c r="P42" s="189"/>
      <c r="V42" s="64"/>
    </row>
    <row r="43" spans="2:22" s="24" customFormat="1" ht="15.75" customHeight="1">
      <c r="B43" s="128" t="s">
        <v>11</v>
      </c>
      <c r="C43" s="77"/>
      <c r="D43" s="78"/>
      <c r="E43" s="72"/>
      <c r="F43" s="64"/>
      <c r="G43" s="63"/>
      <c r="H43" s="72"/>
      <c r="I43" s="63"/>
      <c r="J43" s="63"/>
      <c r="K43" s="63"/>
      <c r="L43" s="190" t="s">
        <v>12</v>
      </c>
      <c r="M43" s="190"/>
      <c r="N43" s="190"/>
      <c r="O43" s="190"/>
      <c r="P43" s="190"/>
      <c r="V43" s="64"/>
    </row>
    <row r="44" spans="1:22" s="24" customFormat="1" ht="15">
      <c r="A44" s="28"/>
      <c r="B44" s="29"/>
      <c r="D44" s="64"/>
      <c r="E44" s="72"/>
      <c r="F44" s="63"/>
      <c r="G44" s="63"/>
      <c r="H44" s="72"/>
      <c r="I44" s="63"/>
      <c r="J44" s="63"/>
      <c r="K44" s="63"/>
      <c r="L44" s="63"/>
      <c r="M44" s="63"/>
      <c r="N44" s="72"/>
      <c r="O44" s="64"/>
      <c r="V44" s="64"/>
    </row>
    <row r="45" spans="1:22" s="24" customFormat="1" ht="15">
      <c r="A45" s="28"/>
      <c r="B45" s="29"/>
      <c r="D45" s="64"/>
      <c r="E45" s="72"/>
      <c r="F45" s="63"/>
      <c r="G45" s="63"/>
      <c r="H45" s="72"/>
      <c r="I45" s="63"/>
      <c r="J45" s="120"/>
      <c r="K45" s="120"/>
      <c r="L45" s="120"/>
      <c r="M45" s="120"/>
      <c r="N45" s="121"/>
      <c r="O45" s="122"/>
      <c r="P45" s="123"/>
      <c r="V45" s="64"/>
    </row>
    <row r="46" spans="1:22" s="24" customFormat="1" ht="15">
      <c r="A46" s="28"/>
      <c r="B46" s="29"/>
      <c r="D46" s="64"/>
      <c r="E46" s="72"/>
      <c r="F46" s="63"/>
      <c r="G46" s="63"/>
      <c r="H46" s="72"/>
      <c r="I46" s="63"/>
      <c r="J46" s="120"/>
      <c r="K46" s="120"/>
      <c r="L46" s="120"/>
      <c r="M46" s="120"/>
      <c r="N46" s="121"/>
      <c r="O46" s="122"/>
      <c r="P46" s="123"/>
      <c r="V46" s="64"/>
    </row>
    <row r="47" spans="1:22" s="24" customFormat="1" ht="15">
      <c r="A47" s="28"/>
      <c r="B47" s="29"/>
      <c r="D47" s="64"/>
      <c r="E47" s="72"/>
      <c r="F47" s="63"/>
      <c r="G47" s="63"/>
      <c r="H47" s="72"/>
      <c r="I47" s="63"/>
      <c r="J47" s="120"/>
      <c r="K47" s="120"/>
      <c r="L47" s="120"/>
      <c r="M47" s="120"/>
      <c r="N47" s="121"/>
      <c r="O47" s="122"/>
      <c r="P47" s="123"/>
      <c r="V47" s="64"/>
    </row>
    <row r="48" spans="1:22" s="24" customFormat="1" ht="15">
      <c r="A48" s="28"/>
      <c r="B48" s="29"/>
      <c r="D48" s="64"/>
      <c r="E48" s="72"/>
      <c r="F48" s="63"/>
      <c r="G48" s="63"/>
      <c r="H48" s="72"/>
      <c r="I48" s="63"/>
      <c r="J48" s="120"/>
      <c r="K48" s="120"/>
      <c r="L48" s="120"/>
      <c r="M48" s="120"/>
      <c r="N48" s="121"/>
      <c r="O48" s="122"/>
      <c r="P48" s="123"/>
      <c r="V48" s="64"/>
    </row>
    <row r="49" spans="1:22" s="24" customFormat="1" ht="15.75">
      <c r="A49" s="28"/>
      <c r="B49" s="138" t="s">
        <v>75</v>
      </c>
      <c r="D49" s="64"/>
      <c r="E49" s="72"/>
      <c r="F49" s="63"/>
      <c r="G49" s="63"/>
      <c r="H49" s="72"/>
      <c r="I49" s="63"/>
      <c r="J49" s="120"/>
      <c r="K49" s="120"/>
      <c r="L49" s="191" t="s">
        <v>74</v>
      </c>
      <c r="M49" s="191"/>
      <c r="N49" s="191"/>
      <c r="O49" s="191"/>
      <c r="P49" s="191"/>
      <c r="Q49" s="191"/>
      <c r="R49" s="191"/>
      <c r="S49" s="191"/>
      <c r="T49" s="191"/>
      <c r="U49" s="191"/>
      <c r="V49" s="64"/>
    </row>
    <row r="50" spans="10:16" ht="15">
      <c r="J50" s="124"/>
      <c r="K50" s="124"/>
      <c r="L50" s="124"/>
      <c r="M50" s="124"/>
      <c r="N50" s="125"/>
      <c r="O50" s="126"/>
      <c r="P50" s="127"/>
    </row>
  </sheetData>
  <sheetProtection/>
  <mergeCells count="30">
    <mergeCell ref="A1:B1"/>
    <mergeCell ref="A2:B2"/>
    <mergeCell ref="O2:P2"/>
    <mergeCell ref="A4:P4"/>
    <mergeCell ref="A6:A8"/>
    <mergeCell ref="B6:B8"/>
    <mergeCell ref="C6:C8"/>
    <mergeCell ref="D6:F6"/>
    <mergeCell ref="G6:I6"/>
    <mergeCell ref="J6:L6"/>
    <mergeCell ref="M6:O6"/>
    <mergeCell ref="P6:P8"/>
    <mergeCell ref="D7:D8"/>
    <mergeCell ref="E7:E8"/>
    <mergeCell ref="F7:F8"/>
    <mergeCell ref="G7:G8"/>
    <mergeCell ref="H7:H8"/>
    <mergeCell ref="I7:I8"/>
    <mergeCell ref="J7:J8"/>
    <mergeCell ref="K7:K8"/>
    <mergeCell ref="A20:B20"/>
    <mergeCell ref="L42:P42"/>
    <mergeCell ref="L43:P43"/>
    <mergeCell ref="L49:U49"/>
    <mergeCell ref="L7:L8"/>
    <mergeCell ref="M7:M8"/>
    <mergeCell ref="N7:N8"/>
    <mergeCell ref="O7:O8"/>
    <mergeCell ref="A9:B9"/>
    <mergeCell ref="A14:B14"/>
  </mergeCells>
  <printOptions/>
  <pageMargins left="0.3" right="0.2" top="0.38" bottom="0.37" header="0.2" footer="0.2"/>
  <pageSetup horizontalDpi="600" verticalDpi="600" orientation="landscape" paperSize="9" scale="86" r:id="rId2"/>
  <headerFooter alignWithMargins="0">
    <oddFooter>&amp;C&amp;9&amp;P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GiaHoa108</cp:lastModifiedBy>
  <cp:lastPrinted>2024-02-29T02:10:09Z</cp:lastPrinted>
  <dcterms:created xsi:type="dcterms:W3CDTF">2012-02-17T01:47:08Z</dcterms:created>
  <dcterms:modified xsi:type="dcterms:W3CDTF">2024-02-29T02:10:42Z</dcterms:modified>
  <cp:category/>
  <cp:version/>
  <cp:contentType/>
  <cp:contentStatus/>
</cp:coreProperties>
</file>